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55" windowWidth="11100" windowHeight="5835" tabRatio="601" activeTab="2"/>
  </bookViews>
  <sheets>
    <sheet name="P&amp;L" sheetId="1" r:id="rId1"/>
    <sheet name="BSheet" sheetId="2" r:id="rId2"/>
    <sheet name="Notes" sheetId="3" r:id="rId3"/>
  </sheets>
  <externalReferences>
    <externalReference r:id="rId6"/>
    <externalReference r:id="rId7"/>
  </externalReferences>
  <definedNames/>
  <calcPr fullCalcOnLoad="1"/>
</workbook>
</file>

<file path=xl/sharedStrings.xml><?xml version="1.0" encoding="utf-8"?>
<sst xmlns="http://schemas.openxmlformats.org/spreadsheetml/2006/main" count="186" uniqueCount="128">
  <si>
    <t>CONSOLIDATED INCOME STATEMENT</t>
  </si>
  <si>
    <t>INDIVIDUAL QUARTER</t>
  </si>
  <si>
    <t>CUMULATIVE QUARTER</t>
  </si>
  <si>
    <t>CURRENT</t>
  </si>
  <si>
    <t>PRECEDING YEAR</t>
  </si>
  <si>
    <t xml:space="preserve">CURRENT </t>
  </si>
  <si>
    <t>YEAR</t>
  </si>
  <si>
    <t>CORRESPONDING</t>
  </si>
  <si>
    <t>QUARTER</t>
  </si>
  <si>
    <t>TO DATE</t>
  </si>
  <si>
    <t>PERIOD</t>
  </si>
  <si>
    <t>RM'000</t>
  </si>
  <si>
    <t>(a)</t>
  </si>
  <si>
    <t>Turnover</t>
  </si>
  <si>
    <t>NR</t>
  </si>
  <si>
    <t>(b)</t>
  </si>
  <si>
    <t>Investment income</t>
  </si>
  <si>
    <t xml:space="preserve">(c) </t>
  </si>
  <si>
    <t>Other income including interest income</t>
  </si>
  <si>
    <t>Operating profit  before interest on borrowings, depreciation and amortisation, exceptional items, income tax, minority interest and extraordinary items</t>
  </si>
  <si>
    <t>Interest on borrowings</t>
  </si>
  <si>
    <t>(c)</t>
  </si>
  <si>
    <t>Depreciation and amortisation</t>
  </si>
  <si>
    <t>(d)</t>
  </si>
  <si>
    <t>Exceptional items</t>
  </si>
  <si>
    <t>(e)</t>
  </si>
  <si>
    <t>Operating profit after interest on borrowings, depreciation and amortisation and exceptional items but before income tax, minority interests and extraordinary items</t>
  </si>
  <si>
    <t>(f)</t>
  </si>
  <si>
    <t>Share in the results of associated companies</t>
  </si>
  <si>
    <t>(g)</t>
  </si>
  <si>
    <t>Profit before taxation, minority interests and extraordinary items</t>
  </si>
  <si>
    <t>(h)</t>
  </si>
  <si>
    <t>Taxation</t>
  </si>
  <si>
    <t>(i)</t>
  </si>
  <si>
    <t>Profit after taxation before deducting minority interests</t>
  </si>
  <si>
    <t xml:space="preserve">       </t>
  </si>
  <si>
    <t xml:space="preserve">(ii)   </t>
  </si>
  <si>
    <t>Less minority interests</t>
  </si>
  <si>
    <t>(j)</t>
  </si>
  <si>
    <t>Profit after taxation attributable to members of the company</t>
  </si>
  <si>
    <t>(k)</t>
  </si>
  <si>
    <t>Extraordinary items</t>
  </si>
  <si>
    <t xml:space="preserve">(iii)   </t>
  </si>
  <si>
    <t>Extraordinary items attributable to members of the company</t>
  </si>
  <si>
    <t xml:space="preserve">        </t>
  </si>
  <si>
    <t>(l)</t>
  </si>
  <si>
    <t>Profit after taxation and extraordinary items attributable to members of the company</t>
  </si>
  <si>
    <t>Earnings per share based on 2(j) above after deducting any provision for preference dividends, if any:-</t>
  </si>
  <si>
    <t>Basic (based on 250,000,000 ordinary      shares of RM1.00 each) (sen)</t>
  </si>
  <si>
    <t>(ii)</t>
  </si>
  <si>
    <t>NA</t>
  </si>
  <si>
    <t>CONSOLIDATED BALANCE SHEET</t>
  </si>
  <si>
    <t>AS AT</t>
  </si>
  <si>
    <t xml:space="preserve">AS AT </t>
  </si>
  <si>
    <t xml:space="preserve">END OF </t>
  </si>
  <si>
    <t xml:space="preserve">PRECEDING </t>
  </si>
  <si>
    <t>CURRENT QUARTER</t>
  </si>
  <si>
    <t>FINANCIAL YEAR END</t>
  </si>
  <si>
    <t>31-Dec-98</t>
  </si>
  <si>
    <t>Fixed Assets</t>
  </si>
  <si>
    <t>Long Term Investments</t>
  </si>
  <si>
    <t>Deferred Expenditure</t>
  </si>
  <si>
    <t>ELSOS Scheme</t>
  </si>
  <si>
    <t>Current assets</t>
  </si>
  <si>
    <t>Stocks and contract work-in-progress</t>
  </si>
  <si>
    <t>Cash and cash equivalent</t>
  </si>
  <si>
    <t>Current Liabilities</t>
  </si>
  <si>
    <t>Short Term Borrowings</t>
  </si>
  <si>
    <t>Trade Creditors</t>
  </si>
  <si>
    <t>Other Creditors</t>
  </si>
  <si>
    <t>Net Current Assets</t>
  </si>
  <si>
    <t>Shareholders' Funds</t>
  </si>
  <si>
    <t>Reserves</t>
  </si>
  <si>
    <t>Share Premium</t>
  </si>
  <si>
    <t>Retained Profits</t>
  </si>
  <si>
    <t>Long Term Borrowings</t>
  </si>
  <si>
    <t>Net tangible assets per share (RM)</t>
  </si>
  <si>
    <t>NOTES</t>
  </si>
  <si>
    <t>The quarterly financial statements have been prepared using the same accounting policies and method of computation as compared with the most recent annual financial statements.</t>
  </si>
  <si>
    <t>There was no exceptional item during the quarter under review.</t>
  </si>
  <si>
    <t>There was no extraordinary item during the quarter under review.</t>
  </si>
  <si>
    <t>The taxation charged does not include any deferred taxation or adjustment for under or over provisions in the previous year.</t>
  </si>
  <si>
    <t>(a)  There was no purchase and sale of quoted securities during the quarter under review.</t>
  </si>
  <si>
    <t>(b)  Investment in quoted securities are as follows:</t>
  </si>
  <si>
    <t>At cost</t>
  </si>
  <si>
    <t>At carrying value</t>
  </si>
  <si>
    <t>At market value</t>
  </si>
  <si>
    <t>On 30 September 1999, the Company vide its wholly owned subsidiary company, Puncak Niaga (M) Sdn Bhd acquired the remaining 2% equity interest in Unggul Raya (M) Sdn Bhd.</t>
  </si>
  <si>
    <t>On 30 September 1999, the Company acquired the remaining 3% equity interest in Puncak Research Centre Sdn Bhd.</t>
  </si>
  <si>
    <t>Group borrowings at the end of the quarter are as follows:</t>
  </si>
  <si>
    <t>Revolving Underwriting Facility</t>
  </si>
  <si>
    <t>Secured</t>
  </si>
  <si>
    <t>Unamortised interest</t>
  </si>
  <si>
    <t>Term Loan I</t>
  </si>
  <si>
    <t>Term Loan II</t>
  </si>
  <si>
    <t>Government Support Loan</t>
  </si>
  <si>
    <t xml:space="preserve">Hire Purchase </t>
  </si>
  <si>
    <t>SHORT TERM</t>
  </si>
  <si>
    <t>Revolving Credit</t>
  </si>
  <si>
    <t>TOTAL BORROWINGS</t>
  </si>
  <si>
    <r>
      <t>The Board of Directors of Puncak Niaga Holdings Berhad is pleased to announce the unaudited results of the Group for the 4th</t>
    </r>
    <r>
      <rPr>
        <vertAlign val="superscript"/>
        <sz val="10"/>
        <rFont val="Arial"/>
        <family val="2"/>
      </rPr>
      <t xml:space="preserve"> </t>
    </r>
    <r>
      <rPr>
        <sz val="10"/>
        <rFont val="Arial"/>
        <family val="0"/>
      </rPr>
      <t xml:space="preserve">quarter ended 31 December 1999 as follows: </t>
    </r>
  </si>
  <si>
    <t>31-Dec-99</t>
  </si>
  <si>
    <t>There was no pre-acquisition profit included in the results of the Group.</t>
  </si>
  <si>
    <t>There was no sale of investments or properties during the quarter under review.</t>
  </si>
  <si>
    <t>LONG TERM</t>
  </si>
  <si>
    <t>The Group has not entered into any financial instruments with off balance sheet risk as at  the date of this report.</t>
  </si>
  <si>
    <t>There is no pending material litigation as at the date of this report.</t>
  </si>
  <si>
    <t xml:space="preserve">Fully diluted </t>
  </si>
  <si>
    <t>Holding company</t>
  </si>
  <si>
    <t>Related companies</t>
  </si>
  <si>
    <t>Other debtors</t>
  </si>
  <si>
    <t>Trade debtors</t>
  </si>
  <si>
    <t>Share Capital</t>
  </si>
  <si>
    <t>On 12 November 1999, the Company announced a bonus issue of 125,000,000 new ordinary shares of RM1-00 each on the basis of one (1) new share for every two (2) existing shares held and  a rights issue of 62,500,000 new ordinary shares of RM1-00 each at an issue price of RM1-50 per share to be provisionally allotted on the basis of one (1) for every four (4) existing shares held at a date to be determined ('the Proposals'). The application to the Securities Commission on the 'Proposals' was made on 28 January 2000 and as at the date of this report, the approval for the 'Proposals' has yet to be obtained.</t>
  </si>
  <si>
    <t>There was no issuance or repayment of debt and equity securities, share buy backs, share cancellations, shares held as treasury shares and resale of treasury shares during the financial year under review.</t>
  </si>
  <si>
    <t>No dividend has been proposed or declared for the year under review (1998:nil).</t>
  </si>
  <si>
    <t>Turnover and profit before taxation for the financial year under review increased substantially over the previous year due to the increase in production volume and bulk supply rates. In particular, the Sungai Selangor Water Supply Scheme Phase II Stage I which commenced full operations in November 1998 has contributed to a full year production for the financial year ended 31 December 1999.</t>
  </si>
  <si>
    <t>There is no material deviation of actual profit from the profit estimate submitted to the Securities Commission in connection with the 'Proposals' described in note 9 of this report.</t>
  </si>
  <si>
    <t>The business of the Group is not subject to seasonal or cyclical fluctuation.</t>
  </si>
  <si>
    <t>Segmental analysis is not presented as the Group is primarily involved in the operation, maintenance, construction, rehabilitation and refurbishment of water treatment facilities and operates principally in Malaysia.</t>
  </si>
  <si>
    <t>Profit before taxation for the quarter under review is higher than the preceding quarter mainly due to the adjustment made to the bulk supply rates applied in the previous year based on the latest rates proposed by the Selangor State Government.</t>
  </si>
  <si>
    <t>The Board of Directors is of the opinion that the performance of the Group in the forthcoming years will be further enhanced with the construction of the Sungai Selangor Water Supply Scheme Phase II Stage II which is targetted to be completed by December 2000.</t>
  </si>
  <si>
    <t>During the interval between the end of the financial year and the date of this report, no item, transaction or event of a material and unusual nature has arisen which, in the opinion of the Board of Directors,would substantially affect the results of the operations of the Group for the financial year under review.</t>
  </si>
  <si>
    <t>Page 1 of 4</t>
  </si>
  <si>
    <t>Page 2 of 4</t>
  </si>
  <si>
    <t>Page 3 of 4</t>
  </si>
  <si>
    <t>Page 4 od 4</t>
  </si>
  <si>
    <t>In the normal course of business, the Group provided bank guarantees  to various parties amounting to  RM17,645,480.</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</si>
</sst>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_(* #,##0.000_);_(* \(#,##0.000\);_(* &quot;-&quot;??_);_(@_)"/>
    <numFmt numFmtId="167" formatCode="_(* #,##0.0000_);_(* \(#,##0.0000\);_(* &quot;-&quot;??_);_(@_)"/>
  </numFmts>
  <fonts count="14">
    <font>
      <sz val="10"/>
      <name val="Arial"/>
      <family val="0"/>
    </font>
    <font>
      <vertAlign val="superscript"/>
      <sz val="10"/>
      <name val="Arial"/>
      <family val="2"/>
    </font>
    <font>
      <b/>
      <sz val="10"/>
      <name val="Arial"/>
      <family val="2"/>
    </font>
    <font>
      <sz val="6"/>
      <name val="Arial"/>
      <family val="2"/>
    </font>
    <font>
      <sz val="8"/>
      <name val="Arial"/>
      <family val="2"/>
    </font>
    <font>
      <sz val="10"/>
      <color indexed="53"/>
      <name val="Arial"/>
      <family val="2"/>
    </font>
    <font>
      <b/>
      <sz val="7"/>
      <name val="Arial"/>
      <family val="2"/>
    </font>
    <font>
      <sz val="7"/>
      <name val="Arial"/>
      <family val="2"/>
    </font>
    <font>
      <b/>
      <sz val="9"/>
      <name val="Arial"/>
      <family val="2"/>
    </font>
    <font>
      <sz val="6"/>
      <color indexed="9"/>
      <name val="Arial"/>
      <family val="2"/>
    </font>
    <font>
      <sz val="10"/>
      <color indexed="9"/>
      <name val="Arial"/>
      <family val="2"/>
    </font>
    <font>
      <b/>
      <sz val="7"/>
      <color indexed="9"/>
      <name val="Arial"/>
      <family val="2"/>
    </font>
    <font>
      <sz val="7"/>
      <color indexed="9"/>
      <name val="Arial"/>
      <family val="2"/>
    </font>
    <font>
      <sz val="8"/>
      <color indexed="9"/>
      <name val="Arial"/>
      <family val="2"/>
    </font>
  </fonts>
  <fills count="2">
    <fill>
      <patternFill/>
    </fill>
    <fill>
      <patternFill patternType="gray125"/>
    </fill>
  </fills>
  <borders count="4">
    <border>
      <left/>
      <right/>
      <top/>
      <bottom/>
      <diagonal/>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0">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3" fillId="0" borderId="0" xfId="0" applyFont="1" applyAlignment="1">
      <alignment horizontal="center"/>
    </xf>
    <xf numFmtId="0" fontId="3" fillId="0" borderId="0" xfId="0" applyFont="1" applyAlignment="1">
      <alignment/>
    </xf>
    <xf numFmtId="0" fontId="4" fillId="0" borderId="0" xfId="0" applyFont="1" applyAlignment="1">
      <alignment/>
    </xf>
    <xf numFmtId="0" fontId="3" fillId="0" borderId="0" xfId="0" applyFont="1" applyAlignment="1">
      <alignment/>
    </xf>
    <xf numFmtId="164" fontId="4" fillId="0" borderId="0" xfId="15" applyNumberFormat="1" applyFont="1" applyAlignment="1">
      <alignment/>
    </xf>
    <xf numFmtId="43" fontId="4" fillId="0" borderId="0" xfId="15" applyFont="1" applyAlignment="1">
      <alignment horizontal="center"/>
    </xf>
    <xf numFmtId="43" fontId="4" fillId="0" borderId="0" xfId="15" applyFont="1" applyAlignment="1">
      <alignment/>
    </xf>
    <xf numFmtId="0" fontId="0" fillId="0" borderId="0" xfId="0" applyAlignment="1">
      <alignment vertical="top" wrapText="1"/>
    </xf>
    <xf numFmtId="43" fontId="0" fillId="0" borderId="0" xfId="15" applyAlignment="1">
      <alignment/>
    </xf>
    <xf numFmtId="164" fontId="4" fillId="0" borderId="0" xfId="0" applyNumberFormat="1" applyFont="1" applyAlignment="1">
      <alignment/>
    </xf>
    <xf numFmtId="43" fontId="4" fillId="0" borderId="0" xfId="15" applyNumberFormat="1" applyFont="1" applyAlignment="1">
      <alignment vertical="top"/>
    </xf>
    <xf numFmtId="43" fontId="4" fillId="0" borderId="0" xfId="15" applyFont="1" applyAlignment="1">
      <alignment horizontal="center" vertical="top"/>
    </xf>
    <xf numFmtId="0" fontId="4" fillId="0" borderId="0" xfId="0" applyFont="1" applyAlignment="1">
      <alignment horizontal="right"/>
    </xf>
    <xf numFmtId="164" fontId="0" fillId="0" borderId="0" xfId="0" applyNumberFormat="1" applyAlignment="1">
      <alignment/>
    </xf>
    <xf numFmtId="164" fontId="0" fillId="0" borderId="0" xfId="15" applyNumberFormat="1" applyAlignment="1">
      <alignment/>
    </xf>
    <xf numFmtId="164" fontId="2" fillId="0" borderId="0" xfId="0" applyNumberFormat="1" applyFont="1" applyAlignment="1">
      <alignment horizontal="center"/>
    </xf>
    <xf numFmtId="164" fontId="2" fillId="0" borderId="0" xfId="15" applyNumberFormat="1" applyFont="1" applyAlignment="1">
      <alignment horizontal="center"/>
    </xf>
    <xf numFmtId="164" fontId="2" fillId="0" borderId="0" xfId="0" applyNumberFormat="1" applyFont="1" applyAlignment="1">
      <alignment horizontal="center" vertical="top" wrapText="1"/>
    </xf>
    <xf numFmtId="164" fontId="2" fillId="0" borderId="0" xfId="15" applyNumberFormat="1" applyFont="1" applyAlignment="1">
      <alignment horizontal="center" vertical="top" wrapText="1"/>
    </xf>
    <xf numFmtId="164" fontId="0" fillId="0" borderId="0" xfId="0" applyNumberFormat="1" applyAlignment="1">
      <alignment horizontal="center"/>
    </xf>
    <xf numFmtId="164" fontId="0" fillId="0" borderId="1" xfId="15" applyNumberFormat="1" applyBorder="1" applyAlignment="1">
      <alignment/>
    </xf>
    <xf numFmtId="164" fontId="0" fillId="0" borderId="0" xfId="15" applyNumberFormat="1" applyBorder="1" applyAlignment="1">
      <alignment/>
    </xf>
    <xf numFmtId="164" fontId="0" fillId="0" borderId="0" xfId="15" applyNumberFormat="1" applyFont="1" applyAlignment="1">
      <alignment/>
    </xf>
    <xf numFmtId="164" fontId="2" fillId="0" borderId="2" xfId="15" applyNumberFormat="1" applyFont="1" applyBorder="1" applyAlignment="1">
      <alignment/>
    </xf>
    <xf numFmtId="164" fontId="2" fillId="0" borderId="0" xfId="15" applyNumberFormat="1" applyFont="1" applyBorder="1" applyAlignment="1">
      <alignment/>
    </xf>
    <xf numFmtId="43" fontId="0" fillId="0" borderId="0" xfId="15" applyNumberFormat="1" applyAlignment="1">
      <alignment/>
    </xf>
    <xf numFmtId="0" fontId="0" fillId="0" borderId="0" xfId="0" applyAlignment="1">
      <alignment/>
    </xf>
    <xf numFmtId="0" fontId="0" fillId="0" borderId="0" xfId="0" applyAlignment="1">
      <alignment horizontal="center"/>
    </xf>
    <xf numFmtId="0" fontId="0" fillId="0" borderId="0" xfId="0" applyAlignment="1">
      <alignment horizontal="center" vertical="top" wrapText="1"/>
    </xf>
    <xf numFmtId="0" fontId="0" fillId="0" borderId="0" xfId="0" applyAlignment="1">
      <alignment horizontal="center" vertical="top"/>
    </xf>
    <xf numFmtId="0" fontId="0" fillId="0" borderId="0" xfId="0" applyAlignment="1">
      <alignment vertical="top"/>
    </xf>
    <xf numFmtId="0" fontId="0" fillId="0" borderId="0" xfId="0" applyAlignment="1">
      <alignment horizontal="right"/>
    </xf>
    <xf numFmtId="0" fontId="0" fillId="0" borderId="0" xfId="0" applyFont="1" applyAlignment="1">
      <alignment horizontal="center" vertical="top"/>
    </xf>
    <xf numFmtId="43" fontId="5" fillId="0" borderId="0" xfId="15" applyFont="1" applyAlignment="1">
      <alignment/>
    </xf>
    <xf numFmtId="43" fontId="0" fillId="0" borderId="0" xfId="0" applyNumberFormat="1" applyAlignment="1">
      <alignment/>
    </xf>
    <xf numFmtId="164" fontId="0" fillId="0" borderId="3" xfId="15" applyNumberFormat="1" applyBorder="1" applyAlignment="1">
      <alignment/>
    </xf>
    <xf numFmtId="164" fontId="2" fillId="0" borderId="1" xfId="0" applyNumberFormat="1" applyFont="1" applyBorder="1" applyAlignment="1">
      <alignment/>
    </xf>
    <xf numFmtId="164" fontId="2" fillId="0" borderId="0" xfId="0" applyNumberFormat="1" applyFont="1" applyBorder="1" applyAlignment="1">
      <alignment/>
    </xf>
    <xf numFmtId="43" fontId="0" fillId="0" borderId="0" xfId="15" applyFont="1" applyAlignment="1">
      <alignment/>
    </xf>
    <xf numFmtId="15" fontId="7" fillId="0" borderId="0" xfId="0" applyNumberFormat="1"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vertical="top"/>
    </xf>
    <xf numFmtId="0" fontId="7" fillId="0" borderId="0" xfId="0" applyFont="1" applyAlignment="1">
      <alignment horizontal="justify" wrapText="1"/>
    </xf>
    <xf numFmtId="0" fontId="7" fillId="0" borderId="0" xfId="0" applyFont="1" applyAlignment="1">
      <alignment vertical="top" wrapText="1"/>
    </xf>
    <xf numFmtId="0" fontId="7" fillId="0" borderId="0" xfId="0" applyFont="1" applyAlignment="1">
      <alignment horizontal="justify"/>
    </xf>
    <xf numFmtId="0" fontId="7" fillId="0" borderId="0" xfId="0" applyFont="1" applyAlignment="1">
      <alignment wrapText="1"/>
    </xf>
    <xf numFmtId="164" fontId="8" fillId="0" borderId="0" xfId="0" applyNumberFormat="1" applyFont="1" applyAlignment="1" quotePrefix="1">
      <alignment horizontal="center" vertical="top" wrapText="1"/>
    </xf>
    <xf numFmtId="164" fontId="8" fillId="0" borderId="0" xfId="0" applyNumberFormat="1" applyFont="1" applyAlignment="1">
      <alignment horizontal="center" vertical="top" wrapText="1"/>
    </xf>
    <xf numFmtId="164" fontId="4" fillId="0" borderId="0" xfId="15" applyNumberFormat="1" applyFont="1" applyAlignment="1">
      <alignment horizontal="center"/>
    </xf>
    <xf numFmtId="164" fontId="0" fillId="0" borderId="0" xfId="15" applyNumberFormat="1" applyFont="1" applyAlignment="1">
      <alignment/>
    </xf>
    <xf numFmtId="43" fontId="4" fillId="0" borderId="0" xfId="15" applyFont="1" applyAlignment="1">
      <alignment horizontal="right"/>
    </xf>
    <xf numFmtId="164" fontId="3" fillId="0" borderId="0" xfId="15" applyNumberFormat="1" applyFont="1" applyAlignment="1">
      <alignment horizontal="center"/>
    </xf>
    <xf numFmtId="164" fontId="3" fillId="0" borderId="0" xfId="15" applyNumberFormat="1" applyFont="1" applyAlignment="1">
      <alignment/>
    </xf>
    <xf numFmtId="0" fontId="9" fillId="0" borderId="0" xfId="0" applyFont="1" applyAlignment="1">
      <alignment/>
    </xf>
    <xf numFmtId="0" fontId="10" fillId="0" borderId="0" xfId="0" applyFont="1" applyAlignment="1">
      <alignment/>
    </xf>
    <xf numFmtId="0" fontId="11" fillId="0" borderId="0" xfId="0" applyFont="1" applyAlignment="1">
      <alignment horizontal="center"/>
    </xf>
    <xf numFmtId="0" fontId="9" fillId="0" borderId="0" xfId="0" applyFont="1" applyAlignment="1">
      <alignment horizontal="center"/>
    </xf>
    <xf numFmtId="15" fontId="12" fillId="0" borderId="0" xfId="0" applyNumberFormat="1" applyFont="1" applyAlignment="1">
      <alignment horizontal="center"/>
    </xf>
    <xf numFmtId="0" fontId="12" fillId="0" borderId="0" xfId="0" applyFont="1" applyAlignment="1">
      <alignment horizontal="center"/>
    </xf>
    <xf numFmtId="43" fontId="13" fillId="0" borderId="0" xfId="15" applyFont="1" applyAlignment="1">
      <alignment/>
    </xf>
    <xf numFmtId="164" fontId="13" fillId="0" borderId="0" xfId="15" applyNumberFormat="1" applyFont="1" applyAlignment="1">
      <alignment/>
    </xf>
    <xf numFmtId="0" fontId="13" fillId="0" borderId="0" xfId="0" applyFont="1" applyAlignment="1">
      <alignment/>
    </xf>
    <xf numFmtId="43" fontId="10" fillId="0" borderId="0" xfId="15" applyFont="1" applyAlignment="1">
      <alignment/>
    </xf>
    <xf numFmtId="164" fontId="13" fillId="0" borderId="0" xfId="0" applyNumberFormat="1" applyFont="1" applyAlignment="1">
      <alignment/>
    </xf>
    <xf numFmtId="43" fontId="13" fillId="0" borderId="0" xfId="0" applyNumberFormat="1" applyFont="1" applyAlignment="1">
      <alignment vertical="top"/>
    </xf>
    <xf numFmtId="0" fontId="13" fillId="0" borderId="0" xfId="0" applyFont="1" applyAlignment="1">
      <alignment horizontal="right"/>
    </xf>
    <xf numFmtId="0" fontId="7" fillId="0" borderId="0" xfId="0" applyFont="1" applyAlignment="1">
      <alignment horizontal="right"/>
    </xf>
    <xf numFmtId="164" fontId="7" fillId="0" borderId="0" xfId="15" applyNumberFormat="1" applyFont="1" applyAlignment="1">
      <alignment horizontal="right"/>
    </xf>
    <xf numFmtId="0" fontId="0" fillId="0" borderId="0" xfId="0" applyAlignment="1">
      <alignment horizontal="justify" vertical="top" wrapText="1"/>
    </xf>
    <xf numFmtId="0" fontId="6" fillId="0" borderId="0" xfId="0" applyFont="1" applyAlignment="1">
      <alignment horizontal="center"/>
    </xf>
    <xf numFmtId="0" fontId="7" fillId="0" borderId="0" xfId="0" applyFont="1" applyAlignment="1">
      <alignment horizontal="justify" vertical="top" wrapText="1"/>
    </xf>
    <xf numFmtId="0" fontId="7" fillId="0" borderId="0" xfId="0" applyFont="1" applyAlignment="1">
      <alignment horizontal="justify" vertical="top"/>
    </xf>
    <xf numFmtId="0" fontId="7" fillId="0" borderId="0" xfId="0" applyFont="1" applyAlignment="1">
      <alignment horizontal="justify" vertical="justify" wrapText="1"/>
    </xf>
    <xf numFmtId="0" fontId="7" fillId="0" borderId="0" xfId="0" applyFont="1" applyAlignment="1">
      <alignment horizontal="justify" vertical="justify"/>
    </xf>
    <xf numFmtId="0" fontId="0" fillId="0" borderId="0" xfId="0" applyFont="1" applyAlignment="1">
      <alignment horizontal="justify" vertical="top" wrapText="1"/>
    </xf>
    <xf numFmtId="0" fontId="0" fillId="0" borderId="0" xfId="0"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542925</xdr:colOff>
      <xdr:row>48</xdr:row>
      <xdr:rowOff>0</xdr:rowOff>
    </xdr:from>
    <xdr:to>
      <xdr:col>1</xdr:col>
      <xdr:colOff>542925</xdr:colOff>
      <xdr:row>48</xdr:row>
      <xdr:rowOff>0</xdr:rowOff>
    </xdr:to>
    <xdr:sp>
      <xdr:nvSpPr>
        <xdr:cNvPr id="1" name="Line 1"/>
        <xdr:cNvSpPr>
          <a:spLocks/>
        </xdr:cNvSpPr>
      </xdr:nvSpPr>
      <xdr:spPr>
        <a:xfrm>
          <a:off x="1152525" y="10144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48</xdr:row>
      <xdr:rowOff>0</xdr:rowOff>
    </xdr:from>
    <xdr:to>
      <xdr:col>1</xdr:col>
      <xdr:colOff>542925</xdr:colOff>
      <xdr:row>48</xdr:row>
      <xdr:rowOff>0</xdr:rowOff>
    </xdr:to>
    <xdr:sp>
      <xdr:nvSpPr>
        <xdr:cNvPr id="2" name="Line 2"/>
        <xdr:cNvSpPr>
          <a:spLocks/>
        </xdr:cNvSpPr>
      </xdr:nvSpPr>
      <xdr:spPr>
        <a:xfrm flipV="1">
          <a:off x="1152525" y="10144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UNCAKOA\FAD$\KAzPNSB(Exl)\ACC99\PNHB%20Consolidated%20Results-30Sept9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onso99audadj.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inEngP&amp;L"/>
      <sheetName val="MainEngBS"/>
      <sheetName val="BM"/>
      <sheetName val="Notes"/>
      <sheetName val="CPLQ"/>
      <sheetName val="CPLA"/>
      <sheetName val="CP699"/>
      <sheetName val="CBS"/>
      <sheetName val="bspnsb"/>
      <sheetName val="BSDetails"/>
    </sheetNames>
    <sheetDataSet>
      <sheetData sheetId="9">
        <row r="36">
          <cell r="B36">
            <v>471139.06</v>
          </cell>
        </row>
        <row r="37">
          <cell r="C37">
            <v>45150.06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mp;L"/>
      <sheetName val="BSheet"/>
      <sheetName val="ConAdj"/>
      <sheetName val="Adjust"/>
      <sheetName val="PNHAudadj"/>
      <sheetName val="PNAudadj"/>
    </sheetNames>
    <sheetDataSet>
      <sheetData sheetId="0">
        <row r="22">
          <cell r="N22">
            <v>347472486.52</v>
          </cell>
        </row>
        <row r="38">
          <cell r="N38">
            <v>11315434.97</v>
          </cell>
        </row>
        <row r="40">
          <cell r="N40">
            <v>6805806.36</v>
          </cell>
        </row>
        <row r="100">
          <cell r="N100">
            <v>54170407.83</v>
          </cell>
        </row>
        <row r="104">
          <cell r="N104">
            <v>57560677.510000005</v>
          </cell>
        </row>
        <row r="117">
          <cell r="N117">
            <v>102765270.78</v>
          </cell>
        </row>
      </sheetData>
      <sheetData sheetId="1">
        <row r="7">
          <cell r="N7">
            <v>894575456.29</v>
          </cell>
        </row>
        <row r="11">
          <cell r="N11">
            <v>21150800</v>
          </cell>
        </row>
        <row r="13">
          <cell r="N13">
            <v>524961736</v>
          </cell>
        </row>
        <row r="15">
          <cell r="N15">
            <v>217728826</v>
          </cell>
        </row>
        <row r="17">
          <cell r="N17">
            <v>13644623.27</v>
          </cell>
        </row>
        <row r="19">
          <cell r="N19">
            <v>45050</v>
          </cell>
        </row>
        <row r="22">
          <cell r="N22">
            <v>64961609</v>
          </cell>
        </row>
        <row r="23">
          <cell r="N23">
            <v>822425.6499999999</v>
          </cell>
        </row>
        <row r="24">
          <cell r="N24">
            <v>89937265.19999999</v>
          </cell>
        </row>
        <row r="25">
          <cell r="N25">
            <v>207531919.6</v>
          </cell>
        </row>
        <row r="26">
          <cell r="N26">
            <v>1651117</v>
          </cell>
        </row>
        <row r="30">
          <cell r="N30">
            <v>2840063.34</v>
          </cell>
        </row>
        <row r="31">
          <cell r="N31">
            <v>0</v>
          </cell>
        </row>
        <row r="32">
          <cell r="N32">
            <v>58319207.43</v>
          </cell>
        </row>
        <row r="37">
          <cell r="N37">
            <v>24400000</v>
          </cell>
        </row>
        <row r="39">
          <cell r="N39">
            <v>13931554.89</v>
          </cell>
        </row>
        <row r="41">
          <cell r="N41">
            <v>15422720</v>
          </cell>
        </row>
        <row r="42">
          <cell r="N42">
            <v>147458180.01999998</v>
          </cell>
        </row>
        <row r="43">
          <cell r="N43">
            <v>153</v>
          </cell>
        </row>
        <row r="44">
          <cell r="N44">
            <v>46001</v>
          </cell>
        </row>
        <row r="52">
          <cell r="N52">
            <v>250000000</v>
          </cell>
        </row>
        <row r="53">
          <cell r="N53">
            <v>102897463.63999999</v>
          </cell>
        </row>
        <row r="56">
          <cell r="N56">
            <v>279034999.38</v>
          </cell>
        </row>
        <row r="63">
          <cell r="N63">
            <v>21150800</v>
          </cell>
        </row>
        <row r="64">
          <cell r="N64">
            <v>1230568349.8500001</v>
          </cell>
        </row>
        <row r="65">
          <cell r="N65">
            <v>3493594</v>
          </cell>
        </row>
        <row r="66">
          <cell r="N66">
            <v>9766283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138"/>
  <sheetViews>
    <sheetView workbookViewId="0" topLeftCell="C1">
      <pane xSplit="2" ySplit="11" topLeftCell="E12" activePane="bottomRight" state="frozen"/>
      <selection pane="topLeft" activeCell="C1" sqref="C1"/>
      <selection pane="topRight" activeCell="E1" sqref="E1"/>
      <selection pane="bottomLeft" activeCell="C10" sqref="C10"/>
      <selection pane="bottomRight" activeCell="A12" sqref="A12"/>
    </sheetView>
  </sheetViews>
  <sheetFormatPr defaultColWidth="9.140625" defaultRowHeight="12.75"/>
  <cols>
    <col min="1" max="1" width="3.7109375" style="0" customWidth="1"/>
    <col min="2" max="3" width="3.8515625" style="0" customWidth="1"/>
    <col min="4" max="4" width="24.7109375" style="0" customWidth="1"/>
    <col min="5" max="6" width="5.421875" style="0" customWidth="1"/>
    <col min="7" max="8" width="11.7109375" style="0" customWidth="1"/>
    <col min="9" max="9" width="11.28125" style="0" customWidth="1"/>
    <col min="10" max="10" width="11.421875" style="0" customWidth="1"/>
    <col min="11" max="11" width="1.1484375" style="0" customWidth="1"/>
    <col min="12" max="12" width="1.421875" style="0" customWidth="1"/>
    <col min="13" max="13" width="5.28125" style="0" customWidth="1"/>
    <col min="15" max="15" width="9.140625" style="57" customWidth="1"/>
    <col min="16" max="16" width="9.140625" style="58" customWidth="1"/>
  </cols>
  <sheetData>
    <row r="1" ht="12.75">
      <c r="J1" s="70" t="s">
        <v>123</v>
      </c>
    </row>
    <row r="2" ht="12.75">
      <c r="J2" s="70"/>
    </row>
    <row r="3" spans="1:10" ht="27.75" customHeight="1">
      <c r="A3" s="72" t="s">
        <v>100</v>
      </c>
      <c r="B3" s="72"/>
      <c r="C3" s="72"/>
      <c r="D3" s="72"/>
      <c r="E3" s="72"/>
      <c r="F3" s="72"/>
      <c r="G3" s="72"/>
      <c r="H3" s="72"/>
      <c r="I3" s="72"/>
      <c r="J3" s="72"/>
    </row>
    <row r="4" ht="12.75" customHeight="1"/>
    <row r="5" spans="1:14" ht="12.75">
      <c r="A5" s="1" t="s">
        <v>0</v>
      </c>
      <c r="N5" s="1"/>
    </row>
    <row r="6" spans="7:16" ht="12.75">
      <c r="G6" s="73" t="s">
        <v>1</v>
      </c>
      <c r="H6" s="73"/>
      <c r="I6" s="73" t="s">
        <v>2</v>
      </c>
      <c r="J6" s="73"/>
      <c r="P6" s="59" t="s">
        <v>2</v>
      </c>
    </row>
    <row r="7" spans="7:16" ht="12.75">
      <c r="G7" s="3" t="s">
        <v>3</v>
      </c>
      <c r="H7" s="4" t="s">
        <v>4</v>
      </c>
      <c r="I7" s="3" t="s">
        <v>5</v>
      </c>
      <c r="J7" s="3" t="s">
        <v>4</v>
      </c>
      <c r="O7" s="57" t="s">
        <v>3</v>
      </c>
      <c r="P7" s="60" t="s">
        <v>5</v>
      </c>
    </row>
    <row r="8" spans="7:16" ht="12.75">
      <c r="G8" s="3" t="s">
        <v>6</v>
      </c>
      <c r="H8" s="4" t="s">
        <v>7</v>
      </c>
      <c r="I8" s="3" t="s">
        <v>6</v>
      </c>
      <c r="J8" s="3" t="s">
        <v>7</v>
      </c>
      <c r="O8" s="57" t="s">
        <v>6</v>
      </c>
      <c r="P8" s="60" t="s">
        <v>6</v>
      </c>
    </row>
    <row r="9" spans="7:16" ht="12.75">
      <c r="G9" s="3" t="s">
        <v>8</v>
      </c>
      <c r="H9" s="3" t="s">
        <v>8</v>
      </c>
      <c r="I9" s="3" t="s">
        <v>9</v>
      </c>
      <c r="J9" s="3" t="s">
        <v>10</v>
      </c>
      <c r="O9" s="57" t="s">
        <v>8</v>
      </c>
      <c r="P9" s="60" t="s">
        <v>9</v>
      </c>
    </row>
    <row r="10" spans="7:16" ht="12.75">
      <c r="G10" s="42">
        <v>36525</v>
      </c>
      <c r="H10" s="42">
        <v>36160</v>
      </c>
      <c r="I10" s="42">
        <v>36525</v>
      </c>
      <c r="J10" s="42">
        <v>36160</v>
      </c>
      <c r="O10" s="61">
        <v>36433</v>
      </c>
      <c r="P10" s="61">
        <v>36433</v>
      </c>
    </row>
    <row r="11" spans="7:16" ht="12.75">
      <c r="G11" s="43" t="s">
        <v>11</v>
      </c>
      <c r="H11" s="43" t="s">
        <v>11</v>
      </c>
      <c r="I11" s="43" t="s">
        <v>11</v>
      </c>
      <c r="J11" s="43" t="s">
        <v>11</v>
      </c>
      <c r="O11" s="57" t="s">
        <v>11</v>
      </c>
      <c r="P11" s="62" t="s">
        <v>11</v>
      </c>
    </row>
    <row r="12" spans="7:16" ht="12.75">
      <c r="G12" s="5"/>
      <c r="H12" s="6"/>
      <c r="I12" s="3"/>
      <c r="J12" s="3"/>
      <c r="P12" s="60"/>
    </row>
    <row r="13" spans="1:16" ht="12.75">
      <c r="A13" s="44">
        <v>1</v>
      </c>
      <c r="B13" s="44" t="s">
        <v>12</v>
      </c>
      <c r="C13" s="44" t="s">
        <v>13</v>
      </c>
      <c r="D13" s="44"/>
      <c r="E13" s="6"/>
      <c r="F13" s="6"/>
      <c r="G13" s="7">
        <f>+I13-P13</f>
        <v>89224.97132050747</v>
      </c>
      <c r="H13" s="8" t="s">
        <v>14</v>
      </c>
      <c r="I13" s="7">
        <f>+'[2]P&amp;L'!$N$22/1000</f>
        <v>347472.48652</v>
      </c>
      <c r="J13" s="52">
        <v>183415.236</v>
      </c>
      <c r="O13" s="63">
        <v>79986.51519949251</v>
      </c>
      <c r="P13" s="64">
        <v>258247.5151994925</v>
      </c>
    </row>
    <row r="14" spans="1:16" ht="12.75">
      <c r="A14" s="44"/>
      <c r="B14" s="44"/>
      <c r="C14" s="44"/>
      <c r="D14" s="44"/>
      <c r="E14" s="6"/>
      <c r="F14" s="6"/>
      <c r="G14" s="5"/>
      <c r="H14" s="6"/>
      <c r="I14" s="3"/>
      <c r="J14" s="55"/>
      <c r="O14" s="63"/>
      <c r="P14" s="60"/>
    </row>
    <row r="15" spans="1:16" ht="12.75">
      <c r="A15" s="44"/>
      <c r="B15" s="44" t="s">
        <v>15</v>
      </c>
      <c r="C15" s="44" t="s">
        <v>16</v>
      </c>
      <c r="D15" s="44"/>
      <c r="E15" s="6"/>
      <c r="F15" s="6"/>
      <c r="G15" s="7">
        <f>+I15-P15</f>
        <v>0</v>
      </c>
      <c r="H15" s="8" t="s">
        <v>14</v>
      </c>
      <c r="I15" s="7">
        <v>0</v>
      </c>
      <c r="J15" s="52">
        <v>0</v>
      </c>
      <c r="O15" s="63">
        <v>0</v>
      </c>
      <c r="P15" s="64">
        <v>0</v>
      </c>
    </row>
    <row r="16" spans="1:16" ht="12.75">
      <c r="A16" s="44"/>
      <c r="B16" s="44"/>
      <c r="C16" s="44"/>
      <c r="D16" s="44"/>
      <c r="E16" s="6"/>
      <c r="F16" s="6"/>
      <c r="H16" s="6"/>
      <c r="I16" s="5"/>
      <c r="J16" s="55"/>
      <c r="O16" s="63"/>
      <c r="P16" s="65"/>
    </row>
    <row r="17" spans="1:16" ht="12.75">
      <c r="A17" s="44"/>
      <c r="B17" s="44" t="s">
        <v>17</v>
      </c>
      <c r="C17" s="44" t="s">
        <v>18</v>
      </c>
      <c r="D17" s="44"/>
      <c r="E17" s="6"/>
      <c r="F17" s="6"/>
      <c r="G17" s="7">
        <f>+I17-P17</f>
        <v>814.6929500000006</v>
      </c>
      <c r="H17" s="8" t="s">
        <v>14</v>
      </c>
      <c r="I17" s="7">
        <f>+('[2]P&amp;L'!$N$38+'[2]P&amp;L'!$N$40)/1000</f>
        <v>18121.24133</v>
      </c>
      <c r="J17" s="52">
        <f>22267.229+11035.115</f>
        <v>33302.344</v>
      </c>
      <c r="O17" s="63">
        <v>11621.54838</v>
      </c>
      <c r="P17" s="64">
        <v>17306.54838</v>
      </c>
    </row>
    <row r="18" spans="1:16" ht="12.75">
      <c r="A18" s="44"/>
      <c r="B18" s="44"/>
      <c r="C18" s="44"/>
      <c r="D18" s="44"/>
      <c r="E18" s="6"/>
      <c r="F18" s="6"/>
      <c r="H18" s="6"/>
      <c r="I18" s="5"/>
      <c r="J18" s="56"/>
      <c r="O18" s="63"/>
      <c r="P18" s="65"/>
    </row>
    <row r="19" spans="1:16" ht="36" customHeight="1">
      <c r="A19" s="45">
        <v>2</v>
      </c>
      <c r="B19" s="45" t="s">
        <v>12</v>
      </c>
      <c r="C19" s="74" t="s">
        <v>19</v>
      </c>
      <c r="D19" s="75"/>
      <c r="E19" s="6"/>
      <c r="F19" s="6"/>
      <c r="G19" s="7">
        <f>+I19-P19</f>
        <v>47400.716212704574</v>
      </c>
      <c r="H19" s="8" t="s">
        <v>14</v>
      </c>
      <c r="I19" s="7">
        <f>+I27+I21+I23+I25</f>
        <v>214496.35612</v>
      </c>
      <c r="J19" s="7">
        <f>+J27+J21+J23+J25</f>
        <v>79685.277</v>
      </c>
      <c r="O19" s="63">
        <v>58355.63990729544</v>
      </c>
      <c r="P19" s="64">
        <v>167095.63990729544</v>
      </c>
    </row>
    <row r="20" spans="1:16" ht="12.75">
      <c r="A20" s="44"/>
      <c r="B20" s="44"/>
      <c r="C20" s="44"/>
      <c r="D20" s="44"/>
      <c r="E20" s="6"/>
      <c r="F20" s="6"/>
      <c r="G20" s="5"/>
      <c r="H20" s="6"/>
      <c r="I20" s="6"/>
      <c r="J20" s="56"/>
      <c r="O20" s="63"/>
      <c r="P20" s="57"/>
    </row>
    <row r="21" spans="1:16" ht="12.75">
      <c r="A21" s="44"/>
      <c r="B21" s="44" t="s">
        <v>15</v>
      </c>
      <c r="C21" s="44" t="s">
        <v>20</v>
      </c>
      <c r="D21" s="44"/>
      <c r="E21" s="6"/>
      <c r="F21" s="6"/>
      <c r="G21" s="7">
        <f>+I21-P21</f>
        <v>13219.145230000002</v>
      </c>
      <c r="H21" s="8" t="s">
        <v>14</v>
      </c>
      <c r="I21" s="7">
        <f>+'[2]P&amp;L'!$N$104/1000</f>
        <v>57560.67751000001</v>
      </c>
      <c r="J21" s="52">
        <v>6555.929</v>
      </c>
      <c r="O21" s="63">
        <v>16142.532280000007</v>
      </c>
      <c r="P21" s="64">
        <v>44341.53228000001</v>
      </c>
    </row>
    <row r="22" spans="1:16" ht="12.75">
      <c r="A22" s="44"/>
      <c r="B22" s="44"/>
      <c r="C22" s="44"/>
      <c r="D22" s="44"/>
      <c r="E22" s="6"/>
      <c r="F22" s="6"/>
      <c r="I22" s="5"/>
      <c r="J22" s="17"/>
      <c r="O22" s="63"/>
      <c r="P22" s="65"/>
    </row>
    <row r="23" spans="1:16" ht="12.75">
      <c r="A23" s="44"/>
      <c r="B23" s="44" t="s">
        <v>21</v>
      </c>
      <c r="C23" s="44" t="s">
        <v>22</v>
      </c>
      <c r="D23" s="44"/>
      <c r="E23" s="6"/>
      <c r="F23" s="6"/>
      <c r="G23" s="7">
        <f>+I23-P23</f>
        <v>7987.209929999983</v>
      </c>
      <c r="H23" s="8" t="s">
        <v>14</v>
      </c>
      <c r="I23" s="7">
        <f>+'[2]P&amp;L'!$N$100/1000</f>
        <v>54170.40783</v>
      </c>
      <c r="J23" s="52">
        <f>5062.068+602.164+8537.212+1701.814</f>
        <v>15903.258</v>
      </c>
      <c r="O23" s="63">
        <v>15413.197900000014</v>
      </c>
      <c r="P23" s="64">
        <v>46183.197900000014</v>
      </c>
    </row>
    <row r="24" spans="1:16" ht="12.75">
      <c r="A24" s="44"/>
      <c r="B24" s="44"/>
      <c r="C24" s="44"/>
      <c r="D24" s="44"/>
      <c r="E24" s="6"/>
      <c r="F24" s="6"/>
      <c r="I24" s="5"/>
      <c r="J24" s="17"/>
      <c r="O24" s="63"/>
      <c r="P24" s="65"/>
    </row>
    <row r="25" spans="1:16" ht="12.75">
      <c r="A25" s="44"/>
      <c r="B25" s="44" t="s">
        <v>23</v>
      </c>
      <c r="C25" s="44" t="s">
        <v>24</v>
      </c>
      <c r="D25" s="44"/>
      <c r="E25" s="6"/>
      <c r="F25" s="6"/>
      <c r="G25" s="7">
        <f>+I25-P25</f>
        <v>0</v>
      </c>
      <c r="H25" s="8" t="s">
        <v>14</v>
      </c>
      <c r="I25" s="7">
        <v>0</v>
      </c>
      <c r="J25" s="52">
        <v>0</v>
      </c>
      <c r="O25" s="63">
        <v>0</v>
      </c>
      <c r="P25" s="64">
        <v>0</v>
      </c>
    </row>
    <row r="26" spans="1:16" ht="12.75">
      <c r="A26" s="44"/>
      <c r="B26" s="44"/>
      <c r="C26" s="44"/>
      <c r="D26" s="44"/>
      <c r="E26" s="6"/>
      <c r="F26" s="6"/>
      <c r="I26" s="5"/>
      <c r="J26" s="17"/>
      <c r="O26" s="63"/>
      <c r="P26" s="65"/>
    </row>
    <row r="27" spans="1:16" ht="38.25" customHeight="1">
      <c r="A27" s="44"/>
      <c r="B27" s="45" t="s">
        <v>25</v>
      </c>
      <c r="C27" s="74" t="s">
        <v>26</v>
      </c>
      <c r="D27" s="75"/>
      <c r="E27" s="10"/>
      <c r="F27" s="10"/>
      <c r="G27" s="7">
        <f>+I27-P27</f>
        <v>26194.36144270457</v>
      </c>
      <c r="H27" s="8" t="s">
        <v>14</v>
      </c>
      <c r="I27" s="7">
        <f>+'[2]P&amp;L'!$N$117/1000</f>
        <v>102765.27078</v>
      </c>
      <c r="J27" s="52">
        <v>57226.09</v>
      </c>
      <c r="O27" s="63">
        <v>26799.909337295438</v>
      </c>
      <c r="P27" s="64">
        <v>76570.90933729544</v>
      </c>
    </row>
    <row r="28" spans="1:15" ht="12.75" customHeight="1">
      <c r="A28" s="44"/>
      <c r="B28" s="44"/>
      <c r="C28" s="44"/>
      <c r="D28" s="44"/>
      <c r="E28" s="6"/>
      <c r="F28" s="6"/>
      <c r="J28" s="17"/>
      <c r="O28" s="63"/>
    </row>
    <row r="29" spans="1:16" ht="12.75">
      <c r="A29" s="44"/>
      <c r="B29" s="44" t="s">
        <v>27</v>
      </c>
      <c r="C29" s="44" t="s">
        <v>28</v>
      </c>
      <c r="D29" s="44"/>
      <c r="E29" s="6"/>
      <c r="F29" s="6"/>
      <c r="G29" s="7">
        <f>+I29-P29</f>
        <v>0</v>
      </c>
      <c r="H29" s="8" t="s">
        <v>14</v>
      </c>
      <c r="I29" s="11">
        <v>0</v>
      </c>
      <c r="J29" s="52">
        <v>0</v>
      </c>
      <c r="O29" s="63">
        <v>0</v>
      </c>
      <c r="P29" s="66">
        <v>0</v>
      </c>
    </row>
    <row r="30" spans="1:15" ht="12.75">
      <c r="A30" s="44"/>
      <c r="B30" s="44"/>
      <c r="C30" s="44"/>
      <c r="D30" s="44"/>
      <c r="E30" s="6"/>
      <c r="F30" s="6"/>
      <c r="J30" s="17"/>
      <c r="O30" s="63"/>
    </row>
    <row r="31" spans="1:16" ht="22.5" customHeight="1">
      <c r="A31" s="44"/>
      <c r="B31" s="45" t="s">
        <v>29</v>
      </c>
      <c r="C31" s="74" t="s">
        <v>30</v>
      </c>
      <c r="D31" s="75"/>
      <c r="E31" s="6"/>
      <c r="F31" s="6"/>
      <c r="G31" s="7">
        <f>+I31-P31</f>
        <v>26194.36144270457</v>
      </c>
      <c r="H31" s="8" t="s">
        <v>14</v>
      </c>
      <c r="I31" s="12">
        <f>+I27+I29</f>
        <v>102765.27078</v>
      </c>
      <c r="J31" s="7">
        <f>+J27+J29</f>
        <v>57226.09</v>
      </c>
      <c r="O31" s="63">
        <v>26799.909337295438</v>
      </c>
      <c r="P31" s="67">
        <v>76570.90933729544</v>
      </c>
    </row>
    <row r="32" spans="1:15" ht="12.75">
      <c r="A32" s="44"/>
      <c r="B32" s="44"/>
      <c r="C32" s="44"/>
      <c r="D32" s="44"/>
      <c r="E32" s="6"/>
      <c r="F32" s="6"/>
      <c r="J32" s="17"/>
      <c r="O32" s="63"/>
    </row>
    <row r="33" spans="1:16" ht="12.75">
      <c r="A33" s="44"/>
      <c r="B33" s="44" t="s">
        <v>31</v>
      </c>
      <c r="C33" s="44" t="s">
        <v>32</v>
      </c>
      <c r="D33" s="44"/>
      <c r="E33" s="6"/>
      <c r="F33" s="6"/>
      <c r="G33" s="7">
        <f>+I33-P33</f>
        <v>0</v>
      </c>
      <c r="H33" s="8" t="s">
        <v>14</v>
      </c>
      <c r="I33" s="11">
        <v>0</v>
      </c>
      <c r="J33" s="52">
        <v>0</v>
      </c>
      <c r="O33" s="63">
        <v>0</v>
      </c>
      <c r="P33" s="66">
        <v>0</v>
      </c>
    </row>
    <row r="34" spans="1:15" ht="12.75">
      <c r="A34" s="44"/>
      <c r="B34" s="44"/>
      <c r="C34" s="44"/>
      <c r="D34" s="44"/>
      <c r="E34" s="6"/>
      <c r="F34" s="6"/>
      <c r="G34" s="7"/>
      <c r="H34" s="7"/>
      <c r="J34" s="17"/>
      <c r="O34" s="63"/>
    </row>
    <row r="35" spans="1:16" ht="18.75">
      <c r="A35" s="44"/>
      <c r="B35" s="45" t="s">
        <v>33</v>
      </c>
      <c r="C35" s="45" t="s">
        <v>33</v>
      </c>
      <c r="D35" s="46" t="s">
        <v>34</v>
      </c>
      <c r="E35" s="6"/>
      <c r="F35" s="6"/>
      <c r="G35" s="7">
        <f>+I35-P35</f>
        <v>26194.36144270457</v>
      </c>
      <c r="H35" s="8" t="s">
        <v>14</v>
      </c>
      <c r="I35" s="7">
        <f>+I31-I33</f>
        <v>102765.27078</v>
      </c>
      <c r="J35" s="7">
        <f>+J31-J33</f>
        <v>57226.09</v>
      </c>
      <c r="O35" s="63">
        <v>26799.909337295438</v>
      </c>
      <c r="P35" s="64">
        <v>76570.90933729544</v>
      </c>
    </row>
    <row r="36" spans="1:15" ht="12.75">
      <c r="A36" s="44"/>
      <c r="B36" s="45"/>
      <c r="C36" s="45"/>
      <c r="D36" s="46" t="s">
        <v>35</v>
      </c>
      <c r="E36" s="6"/>
      <c r="F36" s="6"/>
      <c r="G36" s="7"/>
      <c r="H36" s="7"/>
      <c r="J36" s="17"/>
      <c r="O36" s="63"/>
    </row>
    <row r="37" spans="1:16" ht="12.75">
      <c r="A37" s="44"/>
      <c r="B37" s="44"/>
      <c r="C37" s="44" t="s">
        <v>36</v>
      </c>
      <c r="D37" s="44" t="s">
        <v>37</v>
      </c>
      <c r="E37" s="6"/>
      <c r="F37" s="6"/>
      <c r="G37" s="7">
        <f>+I37-P37</f>
        <v>0</v>
      </c>
      <c r="H37" s="8" t="s">
        <v>14</v>
      </c>
      <c r="I37" s="9">
        <v>0</v>
      </c>
      <c r="J37" s="7">
        <v>1.886</v>
      </c>
      <c r="O37" s="63">
        <v>0</v>
      </c>
      <c r="P37" s="63">
        <v>0</v>
      </c>
    </row>
    <row r="38" spans="1:15" ht="12.75">
      <c r="A38" s="44"/>
      <c r="B38" s="44"/>
      <c r="C38" s="44"/>
      <c r="D38" s="44"/>
      <c r="E38" s="6"/>
      <c r="F38" s="6"/>
      <c r="G38" s="7"/>
      <c r="H38" s="7"/>
      <c r="J38" s="17"/>
      <c r="O38" s="63"/>
    </row>
    <row r="39" spans="1:16" ht="24" customHeight="1">
      <c r="A39" s="44"/>
      <c r="B39" s="45" t="s">
        <v>38</v>
      </c>
      <c r="C39" s="74" t="s">
        <v>39</v>
      </c>
      <c r="D39" s="75"/>
      <c r="E39" s="6"/>
      <c r="F39" s="6"/>
      <c r="G39" s="7">
        <f>+I39-P39</f>
        <v>26194.36144270457</v>
      </c>
      <c r="H39" s="8" t="s">
        <v>14</v>
      </c>
      <c r="I39" s="12">
        <f>+I35-I37</f>
        <v>102765.27078</v>
      </c>
      <c r="J39" s="7">
        <f>+J35+J37</f>
        <v>57227.975999999995</v>
      </c>
      <c r="O39" s="63">
        <v>26799.909337295438</v>
      </c>
      <c r="P39" s="67">
        <v>76570.90933729544</v>
      </c>
    </row>
    <row r="40" spans="1:15" ht="11.25" customHeight="1">
      <c r="A40" s="44"/>
      <c r="B40" s="44"/>
      <c r="C40" s="44"/>
      <c r="D40" s="47"/>
      <c r="E40" s="6"/>
      <c r="F40" s="6"/>
      <c r="G40" s="7"/>
      <c r="H40" s="7"/>
      <c r="J40" s="17"/>
      <c r="O40" s="63"/>
    </row>
    <row r="41" spans="1:16" ht="11.25" customHeight="1">
      <c r="A41" s="44"/>
      <c r="B41" s="44" t="s">
        <v>40</v>
      </c>
      <c r="C41" s="45" t="s">
        <v>33</v>
      </c>
      <c r="D41" s="48" t="s">
        <v>41</v>
      </c>
      <c r="E41" s="6"/>
      <c r="F41" s="6"/>
      <c r="G41" s="7">
        <f>+I41-P41</f>
        <v>0</v>
      </c>
      <c r="H41" s="8" t="s">
        <v>14</v>
      </c>
      <c r="I41" s="9">
        <v>0</v>
      </c>
      <c r="J41" s="52">
        <v>0</v>
      </c>
      <c r="O41" s="63">
        <v>0</v>
      </c>
      <c r="P41" s="63">
        <v>0</v>
      </c>
    </row>
    <row r="42" spans="1:16" ht="14.25" customHeight="1">
      <c r="A42" s="44"/>
      <c r="B42" s="44"/>
      <c r="C42" s="44" t="s">
        <v>36</v>
      </c>
      <c r="D42" s="44" t="s">
        <v>37</v>
      </c>
      <c r="E42" s="6"/>
      <c r="F42" s="6"/>
      <c r="G42" s="7">
        <f>+I42-P42</f>
        <v>0</v>
      </c>
      <c r="H42" s="8" t="s">
        <v>14</v>
      </c>
      <c r="I42" s="9">
        <v>0</v>
      </c>
      <c r="J42" s="52">
        <v>0</v>
      </c>
      <c r="O42" s="63">
        <v>0</v>
      </c>
      <c r="P42" s="63">
        <v>0</v>
      </c>
    </row>
    <row r="43" spans="1:16" ht="22.5" customHeight="1">
      <c r="A43" s="44"/>
      <c r="B43" s="44"/>
      <c r="C43" s="45" t="s">
        <v>42</v>
      </c>
      <c r="D43" s="47" t="s">
        <v>43</v>
      </c>
      <c r="E43" s="6"/>
      <c r="F43" s="6"/>
      <c r="G43" s="7">
        <f>+I43-P43</f>
        <v>0</v>
      </c>
      <c r="H43" s="8" t="s">
        <v>14</v>
      </c>
      <c r="I43" s="9">
        <v>0</v>
      </c>
      <c r="J43" s="52">
        <v>0</v>
      </c>
      <c r="O43" s="63">
        <v>0</v>
      </c>
      <c r="P43" s="63">
        <v>0</v>
      </c>
    </row>
    <row r="44" spans="1:16" ht="12.75">
      <c r="A44" s="44"/>
      <c r="B44" s="44"/>
      <c r="C44" s="44"/>
      <c r="D44" s="49" t="s">
        <v>44</v>
      </c>
      <c r="E44" s="6"/>
      <c r="F44" s="6"/>
      <c r="G44" s="7"/>
      <c r="H44" s="7"/>
      <c r="I44" s="5"/>
      <c r="J44" s="17"/>
      <c r="O44" s="63"/>
      <c r="P44" s="65"/>
    </row>
    <row r="45" spans="1:16" ht="18.75" customHeight="1">
      <c r="A45" s="44"/>
      <c r="B45" s="47" t="s">
        <v>45</v>
      </c>
      <c r="C45" s="76" t="s">
        <v>46</v>
      </c>
      <c r="D45" s="77"/>
      <c r="E45" s="6"/>
      <c r="F45" s="6"/>
      <c r="G45" s="7">
        <f>+I45-P45</f>
        <v>26194.36144270457</v>
      </c>
      <c r="H45" s="8" t="s">
        <v>14</v>
      </c>
      <c r="I45" s="12">
        <f>+I39-I41-I42-I43</f>
        <v>102765.27078</v>
      </c>
      <c r="J45" s="7">
        <f>+J39+J41+J42+J43</f>
        <v>57227.975999999995</v>
      </c>
      <c r="O45" s="63">
        <v>26799.909337295438</v>
      </c>
      <c r="P45" s="67">
        <v>76570.90933729544</v>
      </c>
    </row>
    <row r="46" spans="1:15" ht="12.75">
      <c r="A46" s="44"/>
      <c r="B46" s="44"/>
      <c r="C46" s="44"/>
      <c r="D46" s="44"/>
      <c r="E46" s="6"/>
      <c r="F46" s="6"/>
      <c r="G46" s="7"/>
      <c r="H46" s="7"/>
      <c r="O46" s="63"/>
    </row>
    <row r="47" spans="1:15" ht="31.5" customHeight="1">
      <c r="A47" s="47">
        <v>3</v>
      </c>
      <c r="B47" s="47" t="s">
        <v>12</v>
      </c>
      <c r="C47" s="74" t="s">
        <v>47</v>
      </c>
      <c r="D47" s="75"/>
      <c r="E47" s="6"/>
      <c r="F47" s="6"/>
      <c r="H47" s="7"/>
      <c r="O47" s="63"/>
    </row>
    <row r="48" spans="1:16" ht="18">
      <c r="A48" s="44"/>
      <c r="B48" s="44"/>
      <c r="C48" s="45" t="s">
        <v>33</v>
      </c>
      <c r="D48" s="47" t="s">
        <v>48</v>
      </c>
      <c r="E48" s="6"/>
      <c r="F48" s="6"/>
      <c r="G48" s="13">
        <f>G39/250000*100</f>
        <v>10.477744577081829</v>
      </c>
      <c r="H48" s="14" t="s">
        <v>14</v>
      </c>
      <c r="I48" s="13">
        <f>I39/250000*100</f>
        <v>41.106108312</v>
      </c>
      <c r="J48" s="13">
        <f>J39/250000*100</f>
        <v>22.891190399999996</v>
      </c>
      <c r="O48" s="63">
        <v>10.719963734918176</v>
      </c>
      <c r="P48" s="68">
        <v>30.628363734918175</v>
      </c>
    </row>
    <row r="49" spans="1:15" ht="12.75">
      <c r="A49" s="44"/>
      <c r="B49" s="44"/>
      <c r="C49" s="44"/>
      <c r="D49" s="44"/>
      <c r="E49" s="6"/>
      <c r="F49" s="6"/>
      <c r="O49" s="63"/>
    </row>
    <row r="50" spans="1:16" ht="12.75">
      <c r="A50" s="44"/>
      <c r="B50" s="44"/>
      <c r="C50" s="45" t="s">
        <v>49</v>
      </c>
      <c r="D50" s="47" t="s">
        <v>107</v>
      </c>
      <c r="E50" s="6"/>
      <c r="F50" s="6"/>
      <c r="G50" s="15" t="s">
        <v>50</v>
      </c>
      <c r="H50" s="8" t="s">
        <v>14</v>
      </c>
      <c r="I50" s="15" t="s">
        <v>50</v>
      </c>
      <c r="J50" s="54" t="s">
        <v>50</v>
      </c>
      <c r="O50" s="63" t="s">
        <v>50</v>
      </c>
      <c r="P50" s="69" t="s">
        <v>50</v>
      </c>
    </row>
    <row r="51" spans="1:6" ht="12.75">
      <c r="A51" s="6"/>
      <c r="B51" s="6"/>
      <c r="C51" s="6"/>
      <c r="D51" s="6" t="s">
        <v>44</v>
      </c>
      <c r="E51" s="6"/>
      <c r="F51" s="6"/>
    </row>
    <row r="52" spans="1:7" ht="12.75">
      <c r="A52" s="6"/>
      <c r="B52" s="6"/>
      <c r="C52" s="6"/>
      <c r="D52" s="6"/>
      <c r="E52" s="6"/>
      <c r="G52" s="6"/>
    </row>
    <row r="53" spans="1:6" ht="12.75">
      <c r="A53" s="6"/>
      <c r="B53" s="6"/>
      <c r="C53" s="6"/>
      <c r="D53" s="6"/>
      <c r="E53" s="6"/>
      <c r="F53" s="6"/>
    </row>
    <row r="54" spans="1:6" ht="12.75">
      <c r="A54" s="6"/>
      <c r="B54" s="6"/>
      <c r="C54" s="6"/>
      <c r="D54" s="6"/>
      <c r="E54" s="6"/>
      <c r="F54" s="6"/>
    </row>
    <row r="55" spans="1:6" ht="12.75">
      <c r="A55" s="6"/>
      <c r="B55" s="6"/>
      <c r="C55" s="6"/>
      <c r="D55" s="6"/>
      <c r="E55" s="6"/>
      <c r="F55" s="6"/>
    </row>
    <row r="56" spans="1:6" ht="12.75">
      <c r="A56" s="6"/>
      <c r="B56" s="6"/>
      <c r="C56" s="6"/>
      <c r="D56" s="6"/>
      <c r="E56" s="6"/>
      <c r="F56" s="6"/>
    </row>
    <row r="57" spans="1:6" ht="12.75">
      <c r="A57" s="6"/>
      <c r="B57" s="6"/>
      <c r="C57" s="6"/>
      <c r="D57" s="6"/>
      <c r="E57" s="6"/>
      <c r="F57" s="6"/>
    </row>
    <row r="58" spans="1:6" ht="12.75">
      <c r="A58" s="6"/>
      <c r="B58" s="6"/>
      <c r="C58" s="6"/>
      <c r="D58" s="6"/>
      <c r="E58" s="6"/>
      <c r="F58" s="6"/>
    </row>
    <row r="59" spans="1:6" ht="12.75">
      <c r="A59" s="6"/>
      <c r="B59" s="6"/>
      <c r="C59" s="6"/>
      <c r="D59" s="6"/>
      <c r="E59" s="6"/>
      <c r="F59" s="6"/>
    </row>
    <row r="60" spans="1:6" ht="12.75">
      <c r="A60" s="6"/>
      <c r="B60" s="6"/>
      <c r="C60" s="6"/>
      <c r="D60" s="6"/>
      <c r="E60" s="6"/>
      <c r="F60" s="6"/>
    </row>
    <row r="61" spans="1:6" ht="12.75">
      <c r="A61" s="6"/>
      <c r="B61" s="6"/>
      <c r="C61" s="6"/>
      <c r="D61" s="6"/>
      <c r="E61" s="6"/>
      <c r="F61" s="6"/>
    </row>
    <row r="62" spans="1:6" ht="12.75">
      <c r="A62" s="6"/>
      <c r="B62" s="6"/>
      <c r="C62" s="6"/>
      <c r="D62" s="6"/>
      <c r="E62" s="6"/>
      <c r="F62" s="6"/>
    </row>
    <row r="63" spans="1:6" ht="12.75">
      <c r="A63" s="6"/>
      <c r="B63" s="6"/>
      <c r="C63" s="6"/>
      <c r="D63" s="6"/>
      <c r="E63" s="6"/>
      <c r="F63" s="6"/>
    </row>
    <row r="64" spans="1:6" ht="12.75">
      <c r="A64" s="6"/>
      <c r="B64" s="6"/>
      <c r="C64" s="6"/>
      <c r="D64" s="6"/>
      <c r="E64" s="6"/>
      <c r="F64" s="6"/>
    </row>
    <row r="65" spans="1:6" ht="12.75">
      <c r="A65" s="6"/>
      <c r="B65" s="6"/>
      <c r="C65" s="6"/>
      <c r="D65" s="6"/>
      <c r="E65" s="6"/>
      <c r="F65" s="6"/>
    </row>
    <row r="66" spans="1:6" ht="12.75">
      <c r="A66" s="6"/>
      <c r="B66" s="6"/>
      <c r="C66" s="6"/>
      <c r="D66" s="6"/>
      <c r="E66" s="6"/>
      <c r="F66" s="6"/>
    </row>
    <row r="67" spans="1:6" ht="12.75">
      <c r="A67" s="6"/>
      <c r="B67" s="6"/>
      <c r="C67" s="6"/>
      <c r="D67" s="6"/>
      <c r="E67" s="6"/>
      <c r="F67" s="6"/>
    </row>
    <row r="68" spans="1:6" ht="12.75">
      <c r="A68" s="6"/>
      <c r="B68" s="6"/>
      <c r="C68" s="6"/>
      <c r="D68" s="6"/>
      <c r="E68" s="6"/>
      <c r="F68" s="6"/>
    </row>
    <row r="69" spans="1:6" ht="12.75">
      <c r="A69" s="6"/>
      <c r="B69" s="6"/>
      <c r="C69" s="6"/>
      <c r="D69" s="6"/>
      <c r="E69" s="6"/>
      <c r="F69" s="6"/>
    </row>
    <row r="70" spans="1:6" ht="12.75">
      <c r="A70" s="6"/>
      <c r="B70" s="6"/>
      <c r="C70" s="6"/>
      <c r="D70" s="6"/>
      <c r="E70" s="6"/>
      <c r="F70" s="6"/>
    </row>
    <row r="71" spans="1:6" ht="12.75">
      <c r="A71" s="6"/>
      <c r="B71" s="6"/>
      <c r="C71" s="6"/>
      <c r="D71" s="6"/>
      <c r="E71" s="6"/>
      <c r="F71" s="6"/>
    </row>
    <row r="72" spans="1:6" ht="12.75">
      <c r="A72" s="6"/>
      <c r="B72" s="6"/>
      <c r="C72" s="6"/>
      <c r="D72" s="6"/>
      <c r="E72" s="6"/>
      <c r="F72" s="6"/>
    </row>
    <row r="73" spans="1:6" ht="12.75">
      <c r="A73" s="6"/>
      <c r="B73" s="6"/>
      <c r="C73" s="6"/>
      <c r="D73" s="6"/>
      <c r="E73" s="6"/>
      <c r="F73" s="6"/>
    </row>
    <row r="74" spans="1:6" ht="12.75">
      <c r="A74" s="6"/>
      <c r="B74" s="6"/>
      <c r="C74" s="6"/>
      <c r="D74" s="6"/>
      <c r="E74" s="6"/>
      <c r="F74" s="6"/>
    </row>
    <row r="75" spans="1:6" ht="12.75">
      <c r="A75" s="6"/>
      <c r="B75" s="6"/>
      <c r="C75" s="6"/>
      <c r="D75" s="6"/>
      <c r="E75" s="6"/>
      <c r="F75" s="6"/>
    </row>
    <row r="76" spans="1:6" ht="12.75">
      <c r="A76" s="6"/>
      <c r="B76" s="6"/>
      <c r="C76" s="6"/>
      <c r="D76" s="6"/>
      <c r="E76" s="6"/>
      <c r="F76" s="6"/>
    </row>
    <row r="77" spans="1:6" ht="12.75">
      <c r="A77" s="6"/>
      <c r="B77" s="6"/>
      <c r="C77" s="6"/>
      <c r="D77" s="6"/>
      <c r="E77" s="6"/>
      <c r="F77" s="6"/>
    </row>
    <row r="78" spans="1:6" ht="12.75">
      <c r="A78" s="6"/>
      <c r="B78" s="6"/>
      <c r="C78" s="6"/>
      <c r="D78" s="6"/>
      <c r="E78" s="6"/>
      <c r="F78" s="6"/>
    </row>
    <row r="79" spans="1:6" ht="12.75">
      <c r="A79" s="6"/>
      <c r="B79" s="6"/>
      <c r="C79" s="6"/>
      <c r="D79" s="6"/>
      <c r="E79" s="6"/>
      <c r="F79" s="6"/>
    </row>
    <row r="80" spans="1:6" ht="12.75">
      <c r="A80" s="6"/>
      <c r="B80" s="6"/>
      <c r="C80" s="6"/>
      <c r="D80" s="6"/>
      <c r="E80" s="6"/>
      <c r="F80" s="6"/>
    </row>
    <row r="81" spans="1:6" ht="12.75">
      <c r="A81" s="6"/>
      <c r="B81" s="6"/>
      <c r="C81" s="6"/>
      <c r="D81" s="6"/>
      <c r="E81" s="6"/>
      <c r="F81" s="6"/>
    </row>
    <row r="82" spans="1:6" ht="12.75">
      <c r="A82" s="6"/>
      <c r="B82" s="6"/>
      <c r="C82" s="6"/>
      <c r="D82" s="6"/>
      <c r="E82" s="6"/>
      <c r="F82" s="6"/>
    </row>
    <row r="83" spans="1:6" ht="12.75">
      <c r="A83" s="6"/>
      <c r="B83" s="6"/>
      <c r="C83" s="6"/>
      <c r="D83" s="6"/>
      <c r="E83" s="6"/>
      <c r="F83" s="6"/>
    </row>
    <row r="84" spans="1:6" ht="12.75">
      <c r="A84" s="6"/>
      <c r="B84" s="6"/>
      <c r="C84" s="6"/>
      <c r="D84" s="6"/>
      <c r="E84" s="6"/>
      <c r="F84" s="6"/>
    </row>
    <row r="85" spans="1:6" ht="12.75">
      <c r="A85" s="6"/>
      <c r="B85" s="6"/>
      <c r="C85" s="6"/>
      <c r="D85" s="6"/>
      <c r="E85" s="6"/>
      <c r="F85" s="6"/>
    </row>
    <row r="86" spans="1:6" ht="12.75">
      <c r="A86" s="6"/>
      <c r="B86" s="6"/>
      <c r="C86" s="6"/>
      <c r="D86" s="6"/>
      <c r="E86" s="6"/>
      <c r="F86" s="6"/>
    </row>
    <row r="87" spans="1:6" ht="12.75">
      <c r="A87" s="6"/>
      <c r="B87" s="6"/>
      <c r="C87" s="6"/>
      <c r="D87" s="6"/>
      <c r="E87" s="6"/>
      <c r="F87" s="6"/>
    </row>
    <row r="88" spans="1:6" ht="12.75">
      <c r="A88" s="6"/>
      <c r="B88" s="6"/>
      <c r="C88" s="6"/>
      <c r="D88" s="6"/>
      <c r="E88" s="6"/>
      <c r="F88" s="6"/>
    </row>
    <row r="89" spans="1:6" ht="12.75">
      <c r="A89" s="6"/>
      <c r="B89" s="6"/>
      <c r="C89" s="6"/>
      <c r="D89" s="6"/>
      <c r="E89" s="6"/>
      <c r="F89" s="6"/>
    </row>
    <row r="90" spans="1:6" ht="12.75">
      <c r="A90" s="6"/>
      <c r="B90" s="6"/>
      <c r="C90" s="6"/>
      <c r="D90" s="6"/>
      <c r="E90" s="6"/>
      <c r="F90" s="6"/>
    </row>
    <row r="91" spans="1:6" ht="12.75">
      <c r="A91" s="6"/>
      <c r="B91" s="6"/>
      <c r="C91" s="6"/>
      <c r="D91" s="6"/>
      <c r="E91" s="6"/>
      <c r="F91" s="6"/>
    </row>
    <row r="92" spans="1:6" ht="12.75">
      <c r="A92" s="6"/>
      <c r="B92" s="6"/>
      <c r="C92" s="6"/>
      <c r="D92" s="6"/>
      <c r="E92" s="6"/>
      <c r="F92" s="6"/>
    </row>
    <row r="93" spans="1:6" ht="12.75">
      <c r="A93" s="6"/>
      <c r="B93" s="6"/>
      <c r="C93" s="6"/>
      <c r="D93" s="6"/>
      <c r="E93" s="6"/>
      <c r="F93" s="6"/>
    </row>
    <row r="94" spans="1:6" ht="12.75">
      <c r="A94" s="6"/>
      <c r="B94" s="6"/>
      <c r="C94" s="6"/>
      <c r="D94" s="6"/>
      <c r="E94" s="6"/>
      <c r="F94" s="6"/>
    </row>
    <row r="95" spans="1:6" ht="12.75">
      <c r="A95" s="6"/>
      <c r="B95" s="6"/>
      <c r="C95" s="6"/>
      <c r="D95" s="6"/>
      <c r="E95" s="6"/>
      <c r="F95" s="6"/>
    </row>
    <row r="96" spans="1:6" ht="12.75">
      <c r="A96" s="6"/>
      <c r="B96" s="6"/>
      <c r="C96" s="6"/>
      <c r="D96" s="6"/>
      <c r="E96" s="6"/>
      <c r="F96" s="6"/>
    </row>
    <row r="97" spans="1:6" ht="12.75">
      <c r="A97" s="6"/>
      <c r="B97" s="6"/>
      <c r="C97" s="6"/>
      <c r="D97" s="6"/>
      <c r="E97" s="6"/>
      <c r="F97" s="6"/>
    </row>
    <row r="98" spans="1:6" ht="12.75">
      <c r="A98" s="6"/>
      <c r="B98" s="6"/>
      <c r="C98" s="6"/>
      <c r="D98" s="6"/>
      <c r="E98" s="6"/>
      <c r="F98" s="6"/>
    </row>
    <row r="99" spans="1:6" ht="12.75">
      <c r="A99" s="6"/>
      <c r="B99" s="6"/>
      <c r="C99" s="6"/>
      <c r="D99" s="6"/>
      <c r="E99" s="6"/>
      <c r="F99" s="6"/>
    </row>
    <row r="100" spans="1:6" ht="12.75">
      <c r="A100" s="6"/>
      <c r="B100" s="6"/>
      <c r="C100" s="6"/>
      <c r="D100" s="6"/>
      <c r="E100" s="6"/>
      <c r="F100" s="6"/>
    </row>
    <row r="101" spans="1:6" ht="12.75">
      <c r="A101" s="6"/>
      <c r="B101" s="6"/>
      <c r="C101" s="6"/>
      <c r="D101" s="6"/>
      <c r="E101" s="6"/>
      <c r="F101" s="6"/>
    </row>
    <row r="102" spans="1:6" ht="12.75">
      <c r="A102" s="6"/>
      <c r="B102" s="6"/>
      <c r="C102" s="6"/>
      <c r="D102" s="6"/>
      <c r="E102" s="6"/>
      <c r="F102" s="6"/>
    </row>
    <row r="103" spans="1:6" ht="12.75">
      <c r="A103" s="6"/>
      <c r="B103" s="6"/>
      <c r="C103" s="6"/>
      <c r="D103" s="6"/>
      <c r="E103" s="6"/>
      <c r="F103" s="6"/>
    </row>
    <row r="104" spans="1:6" ht="12.75">
      <c r="A104" s="6"/>
      <c r="B104" s="6"/>
      <c r="C104" s="6"/>
      <c r="D104" s="6"/>
      <c r="E104" s="6"/>
      <c r="F104" s="6"/>
    </row>
    <row r="105" spans="1:6" ht="12.75">
      <c r="A105" s="6"/>
      <c r="B105" s="6"/>
      <c r="C105" s="6"/>
      <c r="D105" s="6"/>
      <c r="E105" s="6"/>
      <c r="F105" s="6"/>
    </row>
    <row r="106" spans="1:6" ht="12.75">
      <c r="A106" s="6"/>
      <c r="B106" s="6"/>
      <c r="C106" s="6"/>
      <c r="D106" s="6"/>
      <c r="E106" s="6"/>
      <c r="F106" s="6"/>
    </row>
    <row r="107" spans="1:6" ht="12.75">
      <c r="A107" s="6"/>
      <c r="B107" s="6"/>
      <c r="C107" s="6"/>
      <c r="D107" s="6"/>
      <c r="E107" s="6"/>
      <c r="F107" s="6"/>
    </row>
    <row r="108" spans="1:6" ht="12.75">
      <c r="A108" s="6"/>
      <c r="B108" s="6"/>
      <c r="C108" s="6"/>
      <c r="D108" s="6"/>
      <c r="E108" s="6"/>
      <c r="F108" s="6"/>
    </row>
    <row r="109" spans="1:6" ht="12.75">
      <c r="A109" s="6"/>
      <c r="B109" s="6"/>
      <c r="C109" s="6"/>
      <c r="D109" s="6"/>
      <c r="E109" s="6"/>
      <c r="F109" s="6"/>
    </row>
    <row r="110" spans="1:6" ht="12.75">
      <c r="A110" s="6"/>
      <c r="B110" s="6"/>
      <c r="C110" s="6"/>
      <c r="D110" s="6"/>
      <c r="E110" s="6"/>
      <c r="F110" s="6"/>
    </row>
    <row r="111" spans="1:6" ht="12.75">
      <c r="A111" s="6"/>
      <c r="B111" s="6"/>
      <c r="C111" s="6"/>
      <c r="D111" s="6"/>
      <c r="E111" s="6"/>
      <c r="F111" s="6"/>
    </row>
    <row r="112" spans="1:6" ht="12.75">
      <c r="A112" s="6"/>
      <c r="B112" s="6"/>
      <c r="C112" s="6"/>
      <c r="D112" s="6"/>
      <c r="E112" s="6"/>
      <c r="F112" s="6"/>
    </row>
    <row r="113" spans="1:6" ht="12.75">
      <c r="A113" s="6"/>
      <c r="B113" s="6"/>
      <c r="C113" s="6"/>
      <c r="D113" s="6"/>
      <c r="E113" s="6"/>
      <c r="F113" s="6"/>
    </row>
    <row r="114" spans="1:6" ht="12.75">
      <c r="A114" s="6"/>
      <c r="B114" s="6"/>
      <c r="C114" s="6"/>
      <c r="D114" s="6"/>
      <c r="E114" s="6"/>
      <c r="F114" s="6"/>
    </row>
    <row r="115" spans="1:6" ht="12.75">
      <c r="A115" s="6"/>
      <c r="B115" s="6"/>
      <c r="C115" s="6"/>
      <c r="D115" s="6"/>
      <c r="E115" s="6"/>
      <c r="F115" s="6"/>
    </row>
    <row r="116" spans="1:6" ht="12.75">
      <c r="A116" s="6"/>
      <c r="B116" s="6"/>
      <c r="C116" s="6"/>
      <c r="D116" s="6"/>
      <c r="E116" s="6"/>
      <c r="F116" s="6"/>
    </row>
    <row r="117" spans="1:6" ht="12.75">
      <c r="A117" s="6"/>
      <c r="B117" s="6"/>
      <c r="C117" s="6"/>
      <c r="D117" s="6"/>
      <c r="E117" s="6"/>
      <c r="F117" s="6"/>
    </row>
    <row r="118" spans="1:6" ht="12.75">
      <c r="A118" s="6"/>
      <c r="B118" s="6"/>
      <c r="C118" s="6"/>
      <c r="D118" s="6"/>
      <c r="E118" s="6"/>
      <c r="F118" s="6"/>
    </row>
    <row r="119" spans="1:6" ht="12.75">
      <c r="A119" s="6"/>
      <c r="B119" s="6"/>
      <c r="C119" s="6"/>
      <c r="D119" s="6"/>
      <c r="E119" s="6"/>
      <c r="F119" s="6"/>
    </row>
    <row r="120" spans="1:6" ht="12.75">
      <c r="A120" s="6"/>
      <c r="B120" s="6"/>
      <c r="C120" s="6"/>
      <c r="D120" s="6"/>
      <c r="E120" s="6"/>
      <c r="F120" s="6"/>
    </row>
    <row r="121" spans="1:6" ht="12.75">
      <c r="A121" s="6"/>
      <c r="B121" s="6"/>
      <c r="C121" s="6"/>
      <c r="D121" s="6"/>
      <c r="E121" s="6"/>
      <c r="F121" s="6"/>
    </row>
    <row r="122" spans="1:6" ht="12.75">
      <c r="A122" s="6"/>
      <c r="B122" s="6"/>
      <c r="C122" s="6"/>
      <c r="D122" s="6"/>
      <c r="E122" s="6"/>
      <c r="F122" s="6"/>
    </row>
    <row r="123" spans="1:6" ht="12.75">
      <c r="A123" s="6"/>
      <c r="B123" s="6"/>
      <c r="C123" s="6"/>
      <c r="D123" s="6"/>
      <c r="E123" s="6"/>
      <c r="F123" s="6"/>
    </row>
    <row r="124" spans="1:6" ht="12.75">
      <c r="A124" s="6"/>
      <c r="B124" s="6"/>
      <c r="C124" s="6"/>
      <c r="D124" s="6"/>
      <c r="E124" s="6"/>
      <c r="F124" s="6"/>
    </row>
    <row r="125" spans="1:6" ht="12.75">
      <c r="A125" s="6"/>
      <c r="B125" s="6"/>
      <c r="C125" s="6"/>
      <c r="D125" s="6"/>
      <c r="E125" s="6"/>
      <c r="F125" s="6"/>
    </row>
    <row r="126" spans="1:6" ht="12.75">
      <c r="A126" s="6"/>
      <c r="B126" s="6"/>
      <c r="C126" s="6"/>
      <c r="D126" s="6"/>
      <c r="E126" s="6"/>
      <c r="F126" s="6"/>
    </row>
    <row r="127" spans="1:6" ht="12.75">
      <c r="A127" s="6"/>
      <c r="B127" s="6"/>
      <c r="C127" s="6"/>
      <c r="D127" s="6"/>
      <c r="E127" s="6"/>
      <c r="F127" s="6"/>
    </row>
    <row r="128" spans="1:6" ht="12.75">
      <c r="A128" s="6"/>
      <c r="B128" s="6"/>
      <c r="C128" s="6"/>
      <c r="D128" s="6"/>
      <c r="E128" s="6"/>
      <c r="F128" s="6"/>
    </row>
    <row r="129" spans="1:6" ht="12.75">
      <c r="A129" s="6"/>
      <c r="B129" s="6"/>
      <c r="C129" s="6"/>
      <c r="D129" s="6"/>
      <c r="E129" s="6"/>
      <c r="F129" s="6"/>
    </row>
    <row r="130" spans="1:6" ht="12.75">
      <c r="A130" s="6"/>
      <c r="B130" s="6"/>
      <c r="C130" s="6"/>
      <c r="D130" s="6"/>
      <c r="E130" s="6"/>
      <c r="F130" s="6"/>
    </row>
    <row r="131" spans="1:6" ht="12.75">
      <c r="A131" s="6"/>
      <c r="B131" s="6"/>
      <c r="C131" s="6"/>
      <c r="D131" s="6"/>
      <c r="E131" s="6"/>
      <c r="F131" s="6"/>
    </row>
    <row r="132" spans="1:6" ht="12.75">
      <c r="A132" s="6"/>
      <c r="B132" s="6"/>
      <c r="C132" s="6"/>
      <c r="D132" s="6"/>
      <c r="E132" s="6"/>
      <c r="F132" s="6"/>
    </row>
    <row r="133" spans="1:6" ht="12.75">
      <c r="A133" s="6"/>
      <c r="B133" s="6"/>
      <c r="C133" s="6"/>
      <c r="D133" s="6"/>
      <c r="E133" s="6"/>
      <c r="F133" s="6"/>
    </row>
    <row r="134" spans="1:6" ht="12.75">
      <c r="A134" s="6"/>
      <c r="B134" s="6"/>
      <c r="C134" s="6"/>
      <c r="D134" s="6"/>
      <c r="E134" s="6"/>
      <c r="F134" s="6"/>
    </row>
    <row r="135" spans="1:6" ht="12.75">
      <c r="A135" s="6"/>
      <c r="B135" s="6"/>
      <c r="C135" s="6"/>
      <c r="D135" s="6"/>
      <c r="E135" s="6"/>
      <c r="F135" s="6"/>
    </row>
    <row r="136" spans="1:6" ht="12.75">
      <c r="A136" s="6"/>
      <c r="B136" s="6"/>
      <c r="C136" s="6"/>
      <c r="D136" s="6"/>
      <c r="E136" s="6"/>
      <c r="F136" s="6"/>
    </row>
    <row r="137" spans="1:6" ht="12.75">
      <c r="A137" s="6"/>
      <c r="B137" s="6"/>
      <c r="C137" s="6"/>
      <c r="D137" s="6"/>
      <c r="E137" s="6"/>
      <c r="F137" s="6"/>
    </row>
    <row r="138" spans="1:6" ht="12.75">
      <c r="A138" s="6"/>
      <c r="B138" s="6"/>
      <c r="C138" s="6"/>
      <c r="D138" s="6"/>
      <c r="E138" s="6"/>
      <c r="F138" s="6"/>
    </row>
  </sheetData>
  <mergeCells count="9">
    <mergeCell ref="C47:D47"/>
    <mergeCell ref="C27:D27"/>
    <mergeCell ref="C31:D31"/>
    <mergeCell ref="C39:D39"/>
    <mergeCell ref="C45:D45"/>
    <mergeCell ref="A3:J3"/>
    <mergeCell ref="G6:H6"/>
    <mergeCell ref="I6:J6"/>
    <mergeCell ref="C19:D19"/>
  </mergeCells>
  <printOptions/>
  <pageMargins left="0.5" right="0.5" top="0.75" bottom="0.5" header="0.5" footer="0.5"/>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I72"/>
  <sheetViews>
    <sheetView workbookViewId="0" topLeftCell="A1">
      <selection activeCell="B3" sqref="B3"/>
    </sheetView>
  </sheetViews>
  <sheetFormatPr defaultColWidth="9.140625" defaultRowHeight="12.75"/>
  <cols>
    <col min="1" max="1" width="5.28125" style="0" customWidth="1"/>
    <col min="2" max="2" width="2.8515625" style="0" customWidth="1"/>
    <col min="3" max="3" width="30.7109375" style="0" customWidth="1"/>
    <col min="4" max="4" width="6.00390625" style="0" customWidth="1"/>
    <col min="5" max="5" width="3.7109375" style="0" customWidth="1"/>
    <col min="6" max="6" width="13.00390625" style="16" customWidth="1"/>
    <col min="7" max="7" width="6.421875" style="16" customWidth="1"/>
    <col min="8" max="8" width="12.00390625" style="17" customWidth="1"/>
  </cols>
  <sheetData>
    <row r="1" ht="12.75">
      <c r="H1" s="71" t="s">
        <v>124</v>
      </c>
    </row>
    <row r="2" ht="12" customHeight="1">
      <c r="B2" s="1"/>
    </row>
    <row r="3" ht="16.5" customHeight="1">
      <c r="B3" s="1" t="s">
        <v>51</v>
      </c>
    </row>
    <row r="4" ht="15.75" customHeight="1"/>
    <row r="5" spans="6:8" ht="12.75">
      <c r="F5" s="18" t="s">
        <v>52</v>
      </c>
      <c r="G5" s="18"/>
      <c r="H5" s="19" t="s">
        <v>53</v>
      </c>
    </row>
    <row r="6" spans="6:8" ht="12.75">
      <c r="F6" s="18" t="s">
        <v>54</v>
      </c>
      <c r="G6" s="18"/>
      <c r="H6" s="19" t="s">
        <v>55</v>
      </c>
    </row>
    <row r="7" spans="6:8" ht="25.5">
      <c r="F7" s="20" t="s">
        <v>56</v>
      </c>
      <c r="G7" s="20"/>
      <c r="H7" s="21" t="s">
        <v>57</v>
      </c>
    </row>
    <row r="8" spans="6:8" ht="12.75">
      <c r="F8" s="50" t="s">
        <v>101</v>
      </c>
      <c r="G8" s="51"/>
      <c r="H8" s="50" t="s">
        <v>58</v>
      </c>
    </row>
    <row r="9" spans="6:8" ht="12.75">
      <c r="F9" s="20"/>
      <c r="G9" s="20"/>
      <c r="H9" s="21"/>
    </row>
    <row r="10" spans="6:8" ht="12.75">
      <c r="F10" s="22" t="s">
        <v>11</v>
      </c>
      <c r="H10" s="22" t="s">
        <v>11</v>
      </c>
    </row>
    <row r="12" spans="1:8" ht="12.75">
      <c r="A12">
        <v>1</v>
      </c>
      <c r="B12" t="s">
        <v>59</v>
      </c>
      <c r="F12" s="17">
        <f>('[2]BSheet'!$N$7+'[2]BSheet'!$N$13+'[2]BSheet'!$N$15)/1000</f>
        <v>1637266.01829</v>
      </c>
      <c r="G12" s="17"/>
      <c r="H12" s="17">
        <f>(1340947350+219629481)/1000</f>
        <v>1560576.831</v>
      </c>
    </row>
    <row r="13" spans="6:7" ht="12.75">
      <c r="F13" s="17"/>
      <c r="G13" s="17"/>
    </row>
    <row r="14" spans="1:8" ht="12.75">
      <c r="A14">
        <v>2</v>
      </c>
      <c r="B14" t="s">
        <v>60</v>
      </c>
      <c r="F14" s="17">
        <f>+'[2]BSheet'!$N$19/1000</f>
        <v>45.05</v>
      </c>
      <c r="G14" s="17"/>
      <c r="H14" s="17">
        <f>45050/1000</f>
        <v>45.05</v>
      </c>
    </row>
    <row r="15" spans="6:7" ht="12.75">
      <c r="F15" s="17"/>
      <c r="G15" s="17"/>
    </row>
    <row r="16" spans="1:8" ht="12.75">
      <c r="A16">
        <v>3</v>
      </c>
      <c r="B16" t="s">
        <v>61</v>
      </c>
      <c r="F16" s="17">
        <f>+'[2]BSheet'!$N$17/1000</f>
        <v>13644.62327</v>
      </c>
      <c r="G16" s="17"/>
      <c r="H16" s="17">
        <f>13260376/1000</f>
        <v>13260.376</v>
      </c>
    </row>
    <row r="17" spans="6:7" ht="12.75">
      <c r="F17" s="17"/>
      <c r="G17" s="17"/>
    </row>
    <row r="18" spans="1:8" ht="12.75">
      <c r="A18">
        <v>4</v>
      </c>
      <c r="B18" t="s">
        <v>62</v>
      </c>
      <c r="F18" s="17">
        <f>+'[2]BSheet'!$N$11/1000</f>
        <v>21150.8</v>
      </c>
      <c r="G18" s="17"/>
      <c r="H18" s="17">
        <f>21150800/1000</f>
        <v>21150.8</v>
      </c>
    </row>
    <row r="19" spans="6:7" ht="12.75">
      <c r="F19" s="17"/>
      <c r="G19" s="17"/>
    </row>
    <row r="20" spans="1:7" ht="12.75">
      <c r="A20">
        <v>5</v>
      </c>
      <c r="B20" t="s">
        <v>63</v>
      </c>
      <c r="F20" s="17"/>
      <c r="G20" s="17"/>
    </row>
    <row r="21" spans="3:8" ht="12.75">
      <c r="C21" t="s">
        <v>64</v>
      </c>
      <c r="F21" s="17">
        <f>+('[2]BSheet'!$N$22+'[2]BSheet'!$N$23)/1000</f>
        <v>65784.03465</v>
      </c>
      <c r="G21" s="17"/>
      <c r="H21" s="17">
        <f>25709146/1000</f>
        <v>25709.146</v>
      </c>
    </row>
    <row r="22" spans="3:8" ht="12.75">
      <c r="C22" t="s">
        <v>111</v>
      </c>
      <c r="F22" s="53">
        <f>+'[2]BSheet'!$N$24/1000</f>
        <v>89937.2652</v>
      </c>
      <c r="G22" s="17"/>
      <c r="H22" s="17">
        <f>108375648/1000</f>
        <v>108375.648</v>
      </c>
    </row>
    <row r="23" spans="3:8" ht="12.75">
      <c r="C23" t="s">
        <v>110</v>
      </c>
      <c r="F23" s="17">
        <f>+'[2]BSheet'!$N$25/1000+1</f>
        <v>207532.9196</v>
      </c>
      <c r="G23" s="17"/>
      <c r="H23" s="53">
        <f>120061650/1000</f>
        <v>120061.65</v>
      </c>
    </row>
    <row r="24" spans="3:8" ht="12.75">
      <c r="C24" t="s">
        <v>108</v>
      </c>
      <c r="F24" s="17">
        <f>+'[2]BSheet'!$N$26/1000</f>
        <v>1651.117</v>
      </c>
      <c r="G24" s="17"/>
      <c r="H24" s="17">
        <f>1651117/1000</f>
        <v>1651.117</v>
      </c>
    </row>
    <row r="25" spans="3:8" ht="12.75">
      <c r="C25" t="s">
        <v>109</v>
      </c>
      <c r="F25" s="17">
        <f>+'[2]BSheet'!$N$30/1000</f>
        <v>2840.0633399999997</v>
      </c>
      <c r="G25" s="17"/>
      <c r="H25" s="17">
        <f>15699188/1000</f>
        <v>15699.188</v>
      </c>
    </row>
    <row r="26" spans="3:8" ht="12.75">
      <c r="C26" t="s">
        <v>65</v>
      </c>
      <c r="F26" s="17">
        <f>+('[2]BSheet'!$N$31+'[2]BSheet'!$N$32)/1000</f>
        <v>58319.20743</v>
      </c>
      <c r="G26" s="17"/>
      <c r="H26" s="17">
        <f>(8163316+182344404)/1000</f>
        <v>190507.72</v>
      </c>
    </row>
    <row r="27" spans="6:8" ht="12.75">
      <c r="F27" s="23">
        <f>SUM(F21:F26)-1</f>
        <v>426063.60722</v>
      </c>
      <c r="G27" s="24"/>
      <c r="H27" s="23">
        <f>SUM(H21:H26)+1</f>
        <v>462005.46900000004</v>
      </c>
    </row>
    <row r="29" spans="1:7" ht="12.75">
      <c r="A29">
        <v>6</v>
      </c>
      <c r="B29" t="s">
        <v>66</v>
      </c>
      <c r="F29" s="17"/>
      <c r="G29" s="17"/>
    </row>
    <row r="30" spans="3:8" ht="12.75">
      <c r="C30" t="s">
        <v>67</v>
      </c>
      <c r="F30" s="17">
        <f>+'[2]BSheet'!$N$37/1000</f>
        <v>24400</v>
      </c>
      <c r="G30" s="17"/>
      <c r="H30" s="17">
        <f>22088779/1000</f>
        <v>22088.779</v>
      </c>
    </row>
    <row r="31" spans="3:8" ht="12.75">
      <c r="C31" t="s">
        <v>68</v>
      </c>
      <c r="F31" s="25">
        <f>+'[2]BSheet'!$N$39/1000</f>
        <v>13931.554890000001</v>
      </c>
      <c r="G31" s="25"/>
      <c r="H31" s="17">
        <f>10319529/1000-1</f>
        <v>10318.529</v>
      </c>
    </row>
    <row r="32" spans="3:8" ht="12.75">
      <c r="C32" t="s">
        <v>69</v>
      </c>
      <c r="F32" s="17">
        <f>+('[2]BSheet'!$N$42+'[2]BSheet'!$N$43+'[2]BSheet'!$N$44+'[2]BSheet'!$N$66)/1000-1</f>
        <v>157269.61701999998</v>
      </c>
      <c r="G32" s="17"/>
      <c r="H32" s="17">
        <f>+(1450325+248639275+1246001)/1000</f>
        <v>251335.601</v>
      </c>
    </row>
    <row r="33" spans="3:8" ht="12.75">
      <c r="C33" t="s">
        <v>109</v>
      </c>
      <c r="F33" s="16">
        <f>+'[2]BSheet'!$N$41/1000</f>
        <v>15422.72</v>
      </c>
      <c r="H33" s="17">
        <f>10163003/1000</f>
        <v>10163.003</v>
      </c>
    </row>
    <row r="34" spans="6:8" ht="12.75">
      <c r="F34" s="23">
        <f>SUM(F30:F33)+1</f>
        <v>211024.89190999998</v>
      </c>
      <c r="G34" s="24"/>
      <c r="H34" s="23">
        <f>SUM(H30:H33)+1</f>
        <v>293906.912</v>
      </c>
    </row>
    <row r="35" spans="6:7" ht="12.75">
      <c r="F35" s="24"/>
      <c r="G35" s="24"/>
    </row>
    <row r="36" spans="1:8" ht="12.75">
      <c r="A36">
        <v>7</v>
      </c>
      <c r="B36" t="s">
        <v>70</v>
      </c>
      <c r="F36" s="17">
        <f>F27-F34</f>
        <v>215038.71531000003</v>
      </c>
      <c r="G36" s="17"/>
      <c r="H36" s="17">
        <f>H27-H34-1</f>
        <v>168097.55700000003</v>
      </c>
    </row>
    <row r="37" spans="6:7" ht="12.75">
      <c r="F37" s="17"/>
      <c r="G37" s="17"/>
    </row>
    <row r="38" spans="6:8" ht="13.5" thickBot="1">
      <c r="F38" s="26">
        <f>F12+F14+F16+F18+F36+1</f>
        <v>1887146.2068700003</v>
      </c>
      <c r="G38" s="27"/>
      <c r="H38" s="26">
        <f>H12+H14+H16+H18+H36</f>
        <v>1763130.614</v>
      </c>
    </row>
    <row r="39" spans="6:7" ht="13.5" thickTop="1">
      <c r="F39" s="17"/>
      <c r="G39" s="17"/>
    </row>
    <row r="40" spans="1:7" ht="12.75">
      <c r="A40">
        <v>8</v>
      </c>
      <c r="B40" t="s">
        <v>71</v>
      </c>
      <c r="F40" s="17"/>
      <c r="G40" s="17"/>
    </row>
    <row r="41" spans="2:8" ht="12.75">
      <c r="B41" t="s">
        <v>112</v>
      </c>
      <c r="F41" s="17">
        <f>+'[2]BSheet'!$N$52/1000</f>
        <v>250000</v>
      </c>
      <c r="G41" s="17"/>
      <c r="H41" s="17">
        <v>250000</v>
      </c>
    </row>
    <row r="42" spans="2:7" ht="12.75">
      <c r="B42" t="s">
        <v>72</v>
      </c>
      <c r="F42" s="17"/>
      <c r="G42" s="17"/>
    </row>
    <row r="43" spans="3:8" ht="12.75">
      <c r="C43" t="s">
        <v>73</v>
      </c>
      <c r="F43" s="17">
        <f>+'[2]BSheet'!$N$53/1000+1</f>
        <v>102898.46363999999</v>
      </c>
      <c r="G43" s="17"/>
      <c r="H43" s="17">
        <f>102897464/1000+1</f>
        <v>102898.464</v>
      </c>
    </row>
    <row r="44" spans="3:8" ht="12.75">
      <c r="C44" t="s">
        <v>74</v>
      </c>
      <c r="F44" s="17">
        <f>+'[2]BSheet'!$N$56/1000</f>
        <v>279034.99938</v>
      </c>
      <c r="G44" s="17"/>
      <c r="H44" s="17">
        <f>176269454/1000</f>
        <v>176269.454</v>
      </c>
    </row>
    <row r="45" spans="6:8" ht="12.75">
      <c r="F45" s="23">
        <f>SUM(F41:F44)</f>
        <v>631933.4630199999</v>
      </c>
      <c r="G45" s="24"/>
      <c r="H45" s="23">
        <f>SUM(H41:H44)-1</f>
        <v>529166.9180000001</v>
      </c>
    </row>
    <row r="46" spans="6:7" ht="12.75">
      <c r="F46" s="17"/>
      <c r="G46" s="17"/>
    </row>
    <row r="47" spans="1:8" ht="12.75">
      <c r="A47">
        <v>9</v>
      </c>
      <c r="B47" t="s">
        <v>75</v>
      </c>
      <c r="F47" s="17">
        <f>+('[2]BSheet'!$N$63+'[2]BSheet'!$N$64+'[2]BSheet'!$N$65)/1000</f>
        <v>1255212.7438500002</v>
      </c>
      <c r="G47" s="17"/>
      <c r="H47" s="17">
        <f>(1230757289+3206404)/1000</f>
        <v>1233963.693</v>
      </c>
    </row>
    <row r="48" spans="6:7" ht="12.75">
      <c r="F48" s="17"/>
      <c r="G48" s="17"/>
    </row>
    <row r="49" spans="6:9" ht="13.5" thickBot="1">
      <c r="F49" s="26">
        <f>SUM(F45:F47)</f>
        <v>1887146.20687</v>
      </c>
      <c r="G49" s="27"/>
      <c r="H49" s="26">
        <f>SUM(H45:H47)</f>
        <v>1763130.611</v>
      </c>
      <c r="I49" s="16"/>
    </row>
    <row r="50" spans="6:7" ht="13.5" thickTop="1">
      <c r="F50" s="17"/>
      <c r="G50" s="17"/>
    </row>
    <row r="51" spans="1:8" ht="12.75">
      <c r="A51">
        <v>10</v>
      </c>
      <c r="B51" t="s">
        <v>76</v>
      </c>
      <c r="F51" s="28">
        <f>(F45-F16)/F41</f>
        <v>2.4731553589999997</v>
      </c>
      <c r="G51" s="28"/>
      <c r="H51" s="28">
        <f>(H45-H16)/H41</f>
        <v>2.0636261680000003</v>
      </c>
    </row>
    <row r="52" spans="6:7" ht="12.75">
      <c r="F52" s="17"/>
      <c r="G52" s="17"/>
    </row>
    <row r="53" spans="4:7" ht="32.25" customHeight="1">
      <c r="D53" s="6"/>
      <c r="F53" s="17"/>
      <c r="G53" s="17"/>
    </row>
    <row r="54" spans="6:7" ht="12.75">
      <c r="F54" s="17"/>
      <c r="G54" s="17"/>
    </row>
    <row r="55" spans="6:7" ht="12.75">
      <c r="F55" s="17"/>
      <c r="G55" s="17"/>
    </row>
    <row r="56" spans="6:7" ht="12.75">
      <c r="F56" s="17"/>
      <c r="G56" s="17"/>
    </row>
    <row r="57" spans="6:7" ht="12.75">
      <c r="F57" s="17"/>
      <c r="G57" s="17"/>
    </row>
    <row r="58" spans="6:7" ht="12.75">
      <c r="F58" s="17"/>
      <c r="G58" s="17"/>
    </row>
    <row r="59" spans="6:7" ht="12.75">
      <c r="F59" s="17"/>
      <c r="G59" s="17"/>
    </row>
    <row r="60" spans="6:7" ht="12.75">
      <c r="F60" s="17"/>
      <c r="G60" s="17"/>
    </row>
    <row r="61" spans="6:7" ht="12.75">
      <c r="F61" s="17"/>
      <c r="G61" s="17"/>
    </row>
    <row r="62" spans="6:7" ht="12.75">
      <c r="F62" s="17"/>
      <c r="G62" s="17"/>
    </row>
    <row r="63" spans="6:7" ht="12.75">
      <c r="F63" s="17"/>
      <c r="G63" s="17"/>
    </row>
    <row r="64" spans="6:7" ht="12.75">
      <c r="F64" s="17"/>
      <c r="G64" s="17"/>
    </row>
    <row r="65" spans="6:7" ht="12.75">
      <c r="F65" s="17"/>
      <c r="G65" s="17"/>
    </row>
    <row r="66" spans="6:7" ht="12.75">
      <c r="F66" s="17"/>
      <c r="G66" s="17"/>
    </row>
    <row r="67" spans="6:7" ht="12.75">
      <c r="F67" s="17"/>
      <c r="G67" s="17"/>
    </row>
    <row r="68" spans="6:7" ht="12.75">
      <c r="F68" s="17"/>
      <c r="G68" s="17"/>
    </row>
    <row r="69" spans="6:7" ht="12.75">
      <c r="F69" s="17"/>
      <c r="G69" s="17"/>
    </row>
    <row r="70" spans="6:7" ht="12.75">
      <c r="F70" s="17"/>
      <c r="G70" s="17"/>
    </row>
    <row r="71" spans="6:7" ht="12.75">
      <c r="F71" s="17"/>
      <c r="G71" s="17"/>
    </row>
    <row r="72" spans="6:7" ht="12.75">
      <c r="F72" s="17"/>
      <c r="G72" s="17"/>
    </row>
  </sheetData>
  <printOptions/>
  <pageMargins left="0.75" right="0.75" top="1" bottom="0.5"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86"/>
  <sheetViews>
    <sheetView tabSelected="1" view="pageBreakPreview" zoomScale="90" zoomScaleSheetLayoutView="90" workbookViewId="0" topLeftCell="A39">
      <selection activeCell="B53" sqref="B53:J53"/>
    </sheetView>
  </sheetViews>
  <sheetFormatPr defaultColWidth="9.140625" defaultRowHeight="12.75"/>
  <cols>
    <col min="1" max="1" width="9.140625" style="30" customWidth="1"/>
    <col min="2" max="2" width="8.140625" style="29" customWidth="1"/>
    <col min="6" max="6" width="3.00390625" style="0" customWidth="1"/>
    <col min="7" max="7" width="11.28125" style="0" customWidth="1"/>
    <col min="9" max="9" width="12.28125" style="0" customWidth="1"/>
    <col min="10" max="10" width="15.57421875" style="0" customWidth="1"/>
    <col min="11" max="11" width="18.8515625" style="0" customWidth="1"/>
    <col min="12" max="12" width="14.8515625" style="0" customWidth="1"/>
  </cols>
  <sheetData>
    <row r="1" spans="1:10" ht="20.25" customHeight="1">
      <c r="A1" s="2" t="s">
        <v>77</v>
      </c>
      <c r="J1" s="70" t="s">
        <v>125</v>
      </c>
    </row>
    <row r="2" ht="18.75" customHeight="1"/>
    <row r="3" spans="1:10" ht="25.5" customHeight="1">
      <c r="A3" s="31">
        <v>1</v>
      </c>
      <c r="B3" s="72" t="s">
        <v>78</v>
      </c>
      <c r="C3" s="72"/>
      <c r="D3" s="72"/>
      <c r="E3" s="72"/>
      <c r="F3" s="72"/>
      <c r="G3" s="72"/>
      <c r="H3" s="72"/>
      <c r="I3" s="72"/>
      <c r="J3" s="72"/>
    </row>
    <row r="5" spans="1:2" ht="12.75">
      <c r="A5" s="30">
        <v>2</v>
      </c>
      <c r="B5" s="29" t="s">
        <v>79</v>
      </c>
    </row>
    <row r="6" ht="15.75" customHeight="1"/>
    <row r="7" spans="1:2" ht="12.75">
      <c r="A7" s="30">
        <v>3</v>
      </c>
      <c r="B7" s="29" t="s">
        <v>80</v>
      </c>
    </row>
    <row r="9" spans="1:10" ht="24.75" customHeight="1">
      <c r="A9" s="31">
        <v>4</v>
      </c>
      <c r="B9" s="72" t="s">
        <v>81</v>
      </c>
      <c r="C9" s="72"/>
      <c r="D9" s="72"/>
      <c r="E9" s="72"/>
      <c r="F9" s="72"/>
      <c r="G9" s="72"/>
      <c r="H9" s="72"/>
      <c r="I9" s="72"/>
      <c r="J9" s="72"/>
    </row>
    <row r="11" spans="1:2" ht="12.75">
      <c r="A11" s="30">
        <v>5</v>
      </c>
      <c r="B11" s="29" t="s">
        <v>102</v>
      </c>
    </row>
    <row r="13" spans="1:2" ht="12.75">
      <c r="A13" s="31">
        <v>6</v>
      </c>
      <c r="B13" s="29" t="s">
        <v>103</v>
      </c>
    </row>
    <row r="15" spans="1:2" ht="12.75">
      <c r="A15" s="32">
        <v>7</v>
      </c>
      <c r="B15" s="29" t="s">
        <v>82</v>
      </c>
    </row>
    <row r="16" spans="1:2" ht="12.75">
      <c r="A16" s="32"/>
      <c r="B16" s="33"/>
    </row>
    <row r="17" spans="1:2" ht="12.75">
      <c r="A17" s="32"/>
      <c r="B17" s="33" t="s">
        <v>83</v>
      </c>
    </row>
    <row r="18" spans="1:7" ht="12.75">
      <c r="A18" s="32"/>
      <c r="B18" s="33"/>
      <c r="G18" s="34" t="s">
        <v>11</v>
      </c>
    </row>
    <row r="19" spans="1:7" ht="12.75">
      <c r="A19" s="32"/>
      <c r="B19" s="33"/>
      <c r="C19" t="s">
        <v>84</v>
      </c>
      <c r="G19" s="16">
        <f>'[1]BSDetails'!B36/1000</f>
        <v>471.13906</v>
      </c>
    </row>
    <row r="20" spans="1:7" ht="12.75">
      <c r="A20" s="32"/>
      <c r="B20" s="33"/>
      <c r="C20" t="s">
        <v>85</v>
      </c>
      <c r="G20" s="16">
        <f>'[1]BSDetails'!C37/1000</f>
        <v>45.150059999999996</v>
      </c>
    </row>
    <row r="21" spans="1:7" ht="12.75">
      <c r="A21" s="32"/>
      <c r="B21" s="33"/>
      <c r="C21" t="s">
        <v>86</v>
      </c>
      <c r="G21" s="17">
        <v>47</v>
      </c>
    </row>
    <row r="22" spans="1:2" ht="12.75">
      <c r="A22" s="32"/>
      <c r="B22" s="33"/>
    </row>
    <row r="24" spans="1:10" ht="35.25" customHeight="1">
      <c r="A24" s="32">
        <v>8</v>
      </c>
      <c r="B24" s="72" t="s">
        <v>87</v>
      </c>
      <c r="C24" s="72"/>
      <c r="D24" s="72"/>
      <c r="E24" s="72"/>
      <c r="F24" s="72"/>
      <c r="G24" s="72"/>
      <c r="H24" s="72"/>
      <c r="I24" s="72"/>
      <c r="J24" s="72"/>
    </row>
    <row r="25" spans="1:10" ht="30" customHeight="1">
      <c r="A25" s="32"/>
      <c r="B25" s="72" t="s">
        <v>88</v>
      </c>
      <c r="C25" s="72"/>
      <c r="D25" s="72"/>
      <c r="E25" s="72"/>
      <c r="F25" s="72"/>
      <c r="G25" s="72"/>
      <c r="H25" s="72"/>
      <c r="I25" s="72"/>
      <c r="J25" s="72"/>
    </row>
    <row r="27" spans="1:10" ht="93.75" customHeight="1">
      <c r="A27" s="35">
        <v>9</v>
      </c>
      <c r="B27" s="78" t="s">
        <v>113</v>
      </c>
      <c r="C27" s="78"/>
      <c r="D27" s="78"/>
      <c r="E27" s="78"/>
      <c r="F27" s="78"/>
      <c r="G27" s="78"/>
      <c r="H27" s="78"/>
      <c r="I27" s="78"/>
      <c r="J27" s="78"/>
    </row>
    <row r="29" spans="1:2" ht="12.75">
      <c r="A29" s="30">
        <v>10</v>
      </c>
      <c r="B29" s="29" t="s">
        <v>118</v>
      </c>
    </row>
    <row r="31" spans="1:10" ht="37.5" customHeight="1">
      <c r="A31" s="32">
        <v>11</v>
      </c>
      <c r="B31" s="72" t="s">
        <v>114</v>
      </c>
      <c r="C31" s="72"/>
      <c r="D31" s="72"/>
      <c r="E31" s="72"/>
      <c r="F31" s="72"/>
      <c r="G31" s="72"/>
      <c r="H31" s="72"/>
      <c r="I31" s="72"/>
      <c r="J31" s="72"/>
    </row>
    <row r="32" ht="12.75">
      <c r="A32" s="32"/>
    </row>
    <row r="33" spans="1:2" ht="12.75">
      <c r="A33" s="32">
        <v>12</v>
      </c>
      <c r="B33" s="29" t="s">
        <v>89</v>
      </c>
    </row>
    <row r="34" ht="12.75">
      <c r="A34" s="32"/>
    </row>
    <row r="35" spans="1:9" ht="12.75">
      <c r="A35" s="32"/>
      <c r="I35" t="s">
        <v>11</v>
      </c>
    </row>
    <row r="36" spans="1:3" ht="12.75">
      <c r="A36" s="32"/>
      <c r="C36" t="s">
        <v>104</v>
      </c>
    </row>
    <row r="37" ht="12.75">
      <c r="A37" s="32"/>
    </row>
    <row r="38" spans="1:12" ht="12.75">
      <c r="A38" s="32"/>
      <c r="C38" t="s">
        <v>90</v>
      </c>
      <c r="G38" t="s">
        <v>91</v>
      </c>
      <c r="I38" s="17">
        <v>800000</v>
      </c>
      <c r="K38" s="36"/>
      <c r="L38" s="37"/>
    </row>
    <row r="39" spans="1:11" ht="12.75">
      <c r="A39" s="32"/>
      <c r="C39" t="s">
        <v>92</v>
      </c>
      <c r="I39" s="38">
        <v>-6031.37491</v>
      </c>
      <c r="K39" s="36"/>
    </row>
    <row r="40" spans="1:12" ht="12.75">
      <c r="A40" s="32"/>
      <c r="I40" s="16">
        <f>I38+I39</f>
        <v>793968.62509</v>
      </c>
      <c r="K40" s="36"/>
      <c r="L40" s="37"/>
    </row>
    <row r="41" spans="1:11" ht="12.75">
      <c r="A41" s="32"/>
      <c r="C41" t="s">
        <v>93</v>
      </c>
      <c r="G41" t="s">
        <v>91</v>
      </c>
      <c r="I41" s="17">
        <f>300000000/1000</f>
        <v>300000</v>
      </c>
      <c r="K41" s="11"/>
    </row>
    <row r="42" spans="1:11" ht="12.75">
      <c r="A42" s="32"/>
      <c r="C42" t="s">
        <v>94</v>
      </c>
      <c r="G42" t="s">
        <v>91</v>
      </c>
      <c r="I42" s="17">
        <f>21151</f>
        <v>21151</v>
      </c>
      <c r="K42" s="11"/>
    </row>
    <row r="43" spans="1:11" ht="12.75">
      <c r="A43" s="32"/>
      <c r="C43" t="s">
        <v>95</v>
      </c>
      <c r="G43" t="s">
        <v>91</v>
      </c>
      <c r="I43" s="25">
        <v>136599.72476</v>
      </c>
      <c r="K43" s="36"/>
    </row>
    <row r="44" spans="1:11" ht="12.75">
      <c r="A44" s="32"/>
      <c r="C44" t="s">
        <v>96</v>
      </c>
      <c r="G44" t="s">
        <v>91</v>
      </c>
      <c r="I44" s="25">
        <f>3493.594-1</f>
        <v>3492.594</v>
      </c>
      <c r="K44" s="37"/>
    </row>
    <row r="45" spans="1:9" ht="12.75">
      <c r="A45" s="32"/>
      <c r="I45" s="39">
        <f>SUM(I40:I44)+1</f>
        <v>1255212.94385</v>
      </c>
    </row>
    <row r="46" spans="1:9" ht="12.75">
      <c r="A46" s="32"/>
      <c r="C46" t="s">
        <v>97</v>
      </c>
      <c r="I46" s="40"/>
    </row>
    <row r="47" spans="1:9" ht="12.75">
      <c r="A47" s="32"/>
      <c r="I47" s="40"/>
    </row>
    <row r="48" spans="1:9" ht="12.75">
      <c r="A48" s="32"/>
      <c r="C48" t="s">
        <v>98</v>
      </c>
      <c r="G48" s="41" t="s">
        <v>91</v>
      </c>
      <c r="I48" s="38">
        <v>24400</v>
      </c>
    </row>
    <row r="49" spans="1:9" ht="12.75">
      <c r="A49" s="32"/>
      <c r="G49" s="41"/>
      <c r="I49" s="17"/>
    </row>
    <row r="50" spans="1:9" ht="13.5" thickBot="1">
      <c r="A50" s="32"/>
      <c r="C50" s="1" t="s">
        <v>99</v>
      </c>
      <c r="G50" s="41"/>
      <c r="I50" s="26">
        <f>I45+I48</f>
        <v>1279612.94385</v>
      </c>
    </row>
    <row r="51" spans="1:10" ht="29.25" customHeight="1" thickTop="1">
      <c r="A51" s="32"/>
      <c r="C51" s="1"/>
      <c r="G51" s="41"/>
      <c r="I51" s="27"/>
      <c r="J51" s="70" t="s">
        <v>126</v>
      </c>
    </row>
    <row r="52" spans="1:10" ht="29.25" customHeight="1">
      <c r="A52" s="32"/>
      <c r="C52" s="1"/>
      <c r="G52" s="41"/>
      <c r="I52" s="27"/>
      <c r="J52" s="70"/>
    </row>
    <row r="53" spans="1:10" ht="27" customHeight="1">
      <c r="A53" s="32">
        <v>13</v>
      </c>
      <c r="B53" s="72" t="s">
        <v>127</v>
      </c>
      <c r="C53" s="72"/>
      <c r="D53" s="72"/>
      <c r="E53" s="72"/>
      <c r="F53" s="72"/>
      <c r="G53" s="72"/>
      <c r="H53" s="72"/>
      <c r="I53" s="72"/>
      <c r="J53" s="72"/>
    </row>
    <row r="54" spans="1:9" ht="12.75">
      <c r="A54" s="32"/>
      <c r="G54" s="41"/>
      <c r="I54" s="17"/>
    </row>
    <row r="55" spans="1:10" ht="27" customHeight="1">
      <c r="A55" s="32">
        <v>14</v>
      </c>
      <c r="B55" s="72" t="s">
        <v>105</v>
      </c>
      <c r="C55" s="72"/>
      <c r="D55" s="72"/>
      <c r="E55" s="72"/>
      <c r="F55" s="72"/>
      <c r="G55" s="72"/>
      <c r="H55" s="72"/>
      <c r="I55" s="72"/>
      <c r="J55" s="72"/>
    </row>
    <row r="56" spans="1:7" ht="12.75">
      <c r="A56" s="32"/>
      <c r="G56" s="11"/>
    </row>
    <row r="57" spans="1:7" ht="12.75">
      <c r="A57" s="32">
        <v>15</v>
      </c>
      <c r="B57" s="29" t="s">
        <v>106</v>
      </c>
      <c r="G57" s="11"/>
    </row>
    <row r="58" spans="1:7" ht="12.75">
      <c r="A58" s="32"/>
      <c r="G58" s="11"/>
    </row>
    <row r="59" spans="1:10" ht="36.75" customHeight="1">
      <c r="A59" s="32">
        <v>16</v>
      </c>
      <c r="B59" s="72" t="s">
        <v>119</v>
      </c>
      <c r="C59" s="72"/>
      <c r="D59" s="72"/>
      <c r="E59" s="72"/>
      <c r="F59" s="72"/>
      <c r="G59" s="72"/>
      <c r="H59" s="72"/>
      <c r="I59" s="72"/>
      <c r="J59" s="72"/>
    </row>
    <row r="60" spans="1:7" ht="12.75">
      <c r="A60" s="32"/>
      <c r="G60" s="11"/>
    </row>
    <row r="61" spans="1:10" ht="37.5" customHeight="1">
      <c r="A61" s="32">
        <v>17</v>
      </c>
      <c r="B61" s="72" t="s">
        <v>120</v>
      </c>
      <c r="C61" s="72"/>
      <c r="D61" s="72"/>
      <c r="E61" s="72"/>
      <c r="F61" s="72"/>
      <c r="G61" s="72"/>
      <c r="H61" s="72"/>
      <c r="I61" s="72"/>
      <c r="J61" s="72"/>
    </row>
    <row r="62" spans="1:7" ht="12.75">
      <c r="A62" s="32"/>
      <c r="G62" s="11"/>
    </row>
    <row r="63" spans="1:10" ht="51.75" customHeight="1">
      <c r="A63" s="32">
        <v>18</v>
      </c>
      <c r="B63" s="72" t="s">
        <v>116</v>
      </c>
      <c r="C63" s="72"/>
      <c r="D63" s="72"/>
      <c r="E63" s="72"/>
      <c r="F63" s="72"/>
      <c r="G63" s="72"/>
      <c r="H63" s="72"/>
      <c r="I63" s="72"/>
      <c r="J63" s="72"/>
    </row>
    <row r="64" ht="12.75">
      <c r="A64" s="32"/>
    </row>
    <row r="65" spans="1:10" ht="37.5" customHeight="1">
      <c r="A65" s="32"/>
      <c r="B65" s="72" t="s">
        <v>122</v>
      </c>
      <c r="C65" s="72"/>
      <c r="D65" s="72"/>
      <c r="E65" s="72"/>
      <c r="F65" s="72"/>
      <c r="G65" s="72"/>
      <c r="H65" s="72"/>
      <c r="I65" s="72"/>
      <c r="J65" s="72"/>
    </row>
    <row r="66" ht="12.75">
      <c r="A66" s="32"/>
    </row>
    <row r="67" spans="1:10" ht="37.5" customHeight="1">
      <c r="A67" s="31">
        <v>19</v>
      </c>
      <c r="B67" s="72" t="s">
        <v>121</v>
      </c>
      <c r="C67" s="72"/>
      <c r="D67" s="72"/>
      <c r="E67" s="72"/>
      <c r="F67" s="72"/>
      <c r="G67" s="72"/>
      <c r="H67" s="72"/>
      <c r="I67" s="72"/>
      <c r="J67" s="72"/>
    </row>
    <row r="68" ht="12.75">
      <c r="A68" s="32"/>
    </row>
    <row r="69" spans="1:10" ht="26.25" customHeight="1">
      <c r="A69" s="31">
        <v>20</v>
      </c>
      <c r="B69" s="79" t="s">
        <v>117</v>
      </c>
      <c r="C69" s="79"/>
      <c r="D69" s="79"/>
      <c r="E69" s="79"/>
      <c r="F69" s="79"/>
      <c r="G69" s="79"/>
      <c r="H69" s="79"/>
      <c r="I69" s="79"/>
      <c r="J69" s="79"/>
    </row>
    <row r="70" ht="12.75">
      <c r="A70" s="32"/>
    </row>
    <row r="71" spans="1:2" ht="12.75">
      <c r="A71" s="32">
        <v>21</v>
      </c>
      <c r="B71" s="29" t="s">
        <v>115</v>
      </c>
    </row>
    <row r="72" ht="12.75">
      <c r="A72" s="32"/>
    </row>
    <row r="73" spans="1:10" ht="38.25" customHeight="1">
      <c r="A73" s="32"/>
      <c r="B73" s="72"/>
      <c r="C73" s="72"/>
      <c r="D73" s="72"/>
      <c r="E73" s="72"/>
      <c r="F73" s="72"/>
      <c r="G73" s="72"/>
      <c r="H73" s="72"/>
      <c r="I73" s="72"/>
      <c r="J73" s="72"/>
    </row>
    <row r="74" ht="12.75">
      <c r="A74" s="32"/>
    </row>
    <row r="75" ht="12.75">
      <c r="A75" s="32"/>
    </row>
    <row r="76" ht="12.75">
      <c r="A76" s="32"/>
    </row>
    <row r="77" ht="12.75">
      <c r="A77" s="32"/>
    </row>
    <row r="78" ht="12.75">
      <c r="A78" s="32"/>
    </row>
    <row r="79" ht="12.75">
      <c r="A79" s="32"/>
    </row>
    <row r="80" ht="12.75">
      <c r="A80" s="32"/>
    </row>
    <row r="81" ht="12.75">
      <c r="A81" s="32"/>
    </row>
    <row r="82" ht="12.75">
      <c r="A82" s="32"/>
    </row>
    <row r="83" ht="12.75">
      <c r="A83" s="32"/>
    </row>
    <row r="84" ht="12.75">
      <c r="A84" s="32"/>
    </row>
    <row r="85" ht="12.75">
      <c r="A85" s="32"/>
    </row>
    <row r="86" ht="12.75">
      <c r="A86" s="32"/>
    </row>
  </sheetData>
  <mergeCells count="15">
    <mergeCell ref="B73:J73"/>
    <mergeCell ref="B59:J59"/>
    <mergeCell ref="B61:J61"/>
    <mergeCell ref="B63:J63"/>
    <mergeCell ref="B67:J67"/>
    <mergeCell ref="B65:J65"/>
    <mergeCell ref="B69:J69"/>
    <mergeCell ref="B27:J27"/>
    <mergeCell ref="B31:J31"/>
    <mergeCell ref="B53:J53"/>
    <mergeCell ref="B55:J55"/>
    <mergeCell ref="B3:J3"/>
    <mergeCell ref="B9:J9"/>
    <mergeCell ref="B24:J24"/>
    <mergeCell ref="B25:J25"/>
  </mergeCells>
  <printOptions/>
  <pageMargins left="0.75" right="0.75" top="0.5" bottom="0.5" header="0.5" footer="0.5"/>
  <pageSetup horizontalDpi="600" verticalDpi="600" orientation="portrait" paperSize="9" scale="85" r:id="rId2"/>
  <rowBreaks count="1" manualBreakCount="1">
    <brk id="5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PNSB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PNSB</dc:creator>
  <cp:keywords/>
  <dc:description/>
  <cp:lastModifiedBy>PUNCAK NIAGA (M) SDN BHD</cp:lastModifiedBy>
  <cp:lastPrinted>2000-02-29T06:35:36Z</cp:lastPrinted>
  <dcterms:created xsi:type="dcterms:W3CDTF">1999-11-23T06:20:24Z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